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pha\Desktop\Друк\Фін план на 2023\"/>
    </mc:Choice>
  </mc:AlternateContent>
  <bookViews>
    <workbookView xWindow="0" yWindow="0" windowWidth="28770" windowHeight="12300" tabRatio="838" firstSheet="5" activeTab="13"/>
  </bookViews>
  <sheets>
    <sheet name="Осн. фін. пок." sheetId="14" r:id="rId1"/>
    <sheet name="I. Фін результат" sheetId="20" r:id="rId2"/>
    <sheet name="Розшифровка до Формування " sheetId="27" r:id="rId3"/>
    <sheet name="ІІ. Розр. з бюджетом" sheetId="19" r:id="rId4"/>
    <sheet name="Розшифровка до розр з бюдж" sheetId="26" r:id="rId5"/>
    <sheet name="ІІІ. Рух грош. коштів" sheetId="18" r:id="rId6"/>
    <sheet name="Розшифровка до Руху" sheetId="28" r:id="rId7"/>
    <sheet name="IV. Кап. інвестиції" sheetId="3" r:id="rId8"/>
    <sheet name="Розшифровка кап " sheetId="29" r:id="rId9"/>
    <sheet name=" V. Коефіцієнти" sheetId="11" r:id="rId10"/>
    <sheet name="6.1. Інша інфо_1" sheetId="32" r:id="rId11"/>
    <sheet name="6.2. Інша інфо_2" sheetId="31" r:id="rId12"/>
    <sheet name="VII Статутн капіт" sheetId="21" r:id="rId13"/>
    <sheet name="Розшифровка статутний" sheetId="25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</externalReferences>
  <definedNames>
    <definedName name="__123Graph_XGRAPH3" localSheetId="10" hidden="1">[1]GDP!#REF!</definedName>
    <definedName name="__123Graph_XGRAPH3" localSheetId="11" hidden="1">[1]GDP!#REF!</definedName>
    <definedName name="__123Graph_XGRAPH3" hidden="1">[1]GDP!#REF!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 localSheetId="10">#REF!</definedName>
    <definedName name="BuiltIn_Print_Area___1___1" localSheetId="11">#REF!</definedName>
    <definedName name="BuiltIn_Print_Area___1___1">#REF!</definedName>
    <definedName name="ClDate">[6]Inform!$E$6</definedName>
    <definedName name="ClDate_21">[7]Inform!$E$6</definedName>
    <definedName name="ClDate_25">[7]Inform!$E$6</definedName>
    <definedName name="ClDate_6">[8]Inform!$E$6</definedName>
    <definedName name="CompName">[6]Inform!$F$2</definedName>
    <definedName name="CompName_21">[7]Inform!$F$2</definedName>
    <definedName name="CompName_25">[7]Inform!$F$2</definedName>
    <definedName name="CompName_6">[8]Inform!$F$2</definedName>
    <definedName name="CompNameE">[6]Inform!$G$2</definedName>
    <definedName name="CompNameE_21">[7]Inform!$G$2</definedName>
    <definedName name="CompNameE_25">[7]Inform!$G$2</definedName>
    <definedName name="CompNameE_6">[8]Inform!$G$2</definedName>
    <definedName name="Cost_Category_National_ID" localSheetId="10">#REF!</definedName>
    <definedName name="Cost_Category_National_ID" localSheetId="11">#REF!</definedName>
    <definedName name="Cost_Category_National_ID">#REF!</definedName>
    <definedName name="Cе511" localSheetId="10">#REF!</definedName>
    <definedName name="Cе511" localSheetId="11">#REF!</definedName>
    <definedName name="Cе511">#REF!</definedName>
    <definedName name="d">'[9]МТР Газ України'!$B$4</definedName>
    <definedName name="dCPIb" localSheetId="10">[10]попер_роз!#REF!</definedName>
    <definedName name="dCPIb" localSheetId="11">[10]попер_роз!#REF!</definedName>
    <definedName name="dCPIb">[10]попер_роз!#REF!</definedName>
    <definedName name="dPPIb" localSheetId="10">[10]попер_роз!#REF!</definedName>
    <definedName name="dPPIb" localSheetId="11">[10]попер_роз!#REF!</definedName>
    <definedName name="dPPIb">[10]попер_роз!#REF!</definedName>
    <definedName name="ds" localSheetId="10">'[11]7  Інші витрати'!#REF!</definedName>
    <definedName name="ds" localSheetId="11">'[11]7  Інші витрати'!#REF!</definedName>
    <definedName name="ds">'[11]7  Інші витрати'!#REF!</definedName>
    <definedName name="Fact_Type_ID" localSheetId="10">#REF!</definedName>
    <definedName name="Fact_Type_ID" localSheetId="11">#REF!</definedName>
    <definedName name="Fact_Type_ID">#REF!</definedName>
    <definedName name="G">'[12]МТР Газ України'!$B$1</definedName>
    <definedName name="ij1sssss" localSheetId="10">'[13]7  Інші витрати'!#REF!</definedName>
    <definedName name="ij1sssss" localSheetId="11">'[13]7  Інші витрати'!#REF!</definedName>
    <definedName name="ij1sssss">'[13]7  Інші витрати'!#REF!</definedName>
    <definedName name="LastItem" localSheetId="10">[14]Лист1!$A$1</definedName>
    <definedName name="LastItem" localSheetId="11">[14]Лист1!$A$1</definedName>
    <definedName name="LastItem">[14]Лист1!$A$1</definedName>
    <definedName name="Load">'[15]МТР Газ України'!$B$4</definedName>
    <definedName name="Load_ID">'[16]МТР Газ України'!$B$4</definedName>
    <definedName name="Load_ID_10" localSheetId="10">'[17]7  Інші витрати'!#REF!</definedName>
    <definedName name="Load_ID_10" localSheetId="11">'[17]7  Інші витрати'!#REF!</definedName>
    <definedName name="Load_ID_10">'[17]7  Інші витрати'!#REF!</definedName>
    <definedName name="Load_ID_11">'[18]МТР Газ України'!$B$4</definedName>
    <definedName name="Load_ID_12">'[18]МТР Газ України'!$B$4</definedName>
    <definedName name="Load_ID_13">'[18]МТР Газ України'!$B$4</definedName>
    <definedName name="Load_ID_14">'[18]МТР Газ України'!$B$4</definedName>
    <definedName name="Load_ID_15">'[18]МТР Газ України'!$B$4</definedName>
    <definedName name="Load_ID_16">'[18]МТР Газ України'!$B$4</definedName>
    <definedName name="Load_ID_17">'[18]МТР Газ України'!$B$4</definedName>
    <definedName name="Load_ID_18">'[19]МТР Газ України'!$B$4</definedName>
    <definedName name="Load_ID_19">'[20]МТР Газ України'!$B$4</definedName>
    <definedName name="Load_ID_20">'[19]МТР Газ України'!$B$4</definedName>
    <definedName name="Load_ID_200">'[15]МТР Газ України'!$B$4</definedName>
    <definedName name="Load_ID_21">'[21]МТР Газ України'!$B$4</definedName>
    <definedName name="Load_ID_23">'[20]МТР Газ України'!$B$4</definedName>
    <definedName name="Load_ID_25">'[21]МТР Газ України'!$B$4</definedName>
    <definedName name="Load_ID_542">'[22]МТР Газ України'!$B$4</definedName>
    <definedName name="Load_ID_6">'[18]МТР Газ України'!$B$4</definedName>
    <definedName name="OpDate">[6]Inform!$E$5</definedName>
    <definedName name="OpDate_21">[7]Inform!$E$5</definedName>
    <definedName name="OpDate_25">[7]Inform!$E$5</definedName>
    <definedName name="OpDate_6">[8]Inform!$E$5</definedName>
    <definedName name="QR">[23]Inform!$E$5</definedName>
    <definedName name="qw">[5]Inform!$E$5</definedName>
    <definedName name="qwert">[5]Inform!$G$2</definedName>
    <definedName name="qwerty">'[4]МТР Газ України'!$B$4</definedName>
    <definedName name="ShowFil" localSheetId="10">[14]!ShowFil</definedName>
    <definedName name="ShowFil" localSheetId="11">[14]!ShowFil</definedName>
    <definedName name="ShowFil">[14]!ShowFil</definedName>
    <definedName name="SU_ID" localSheetId="10">#REF!</definedName>
    <definedName name="SU_ID" localSheetId="11">#REF!</definedName>
    <definedName name="SU_ID">#REF!</definedName>
    <definedName name="Time_ID">'[16]МТР Газ України'!$B$1</definedName>
    <definedName name="Time_ID_10" localSheetId="10">'[17]7  Інші витрати'!#REF!</definedName>
    <definedName name="Time_ID_10" localSheetId="11">'[17]7  Інші витрати'!#REF!</definedName>
    <definedName name="Time_ID_10">'[17]7  Інші витрати'!#REF!</definedName>
    <definedName name="Time_ID_11">'[18]МТР Газ України'!$B$1</definedName>
    <definedName name="Time_ID_12">'[18]МТР Газ України'!$B$1</definedName>
    <definedName name="Time_ID_13">'[18]МТР Газ України'!$B$1</definedName>
    <definedName name="Time_ID_14">'[18]МТР Газ України'!$B$1</definedName>
    <definedName name="Time_ID_15">'[18]МТР Газ України'!$B$1</definedName>
    <definedName name="Time_ID_16">'[18]МТР Газ України'!$B$1</definedName>
    <definedName name="Time_ID_17">'[18]МТР Газ України'!$B$1</definedName>
    <definedName name="Time_ID_18">'[19]МТР Газ України'!$B$1</definedName>
    <definedName name="Time_ID_19">'[20]МТР Газ України'!$B$1</definedName>
    <definedName name="Time_ID_20">'[19]МТР Газ України'!$B$1</definedName>
    <definedName name="Time_ID_21">'[21]МТР Газ України'!$B$1</definedName>
    <definedName name="Time_ID_23">'[20]МТР Газ України'!$B$1</definedName>
    <definedName name="Time_ID_25">'[21]МТР Газ України'!$B$1</definedName>
    <definedName name="Time_ID_6">'[18]МТР Газ України'!$B$1</definedName>
    <definedName name="Time_ID0">'[16]МТР Газ України'!$F$1</definedName>
    <definedName name="Time_ID0_10" localSheetId="10">'[17]7  Інші витрати'!#REF!</definedName>
    <definedName name="Time_ID0_10" localSheetId="11">'[17]7  Інші витрати'!#REF!</definedName>
    <definedName name="Time_ID0_10">'[17]7  Інші витрати'!#REF!</definedName>
    <definedName name="Time_ID0_11">'[18]МТР Газ України'!$F$1</definedName>
    <definedName name="Time_ID0_12">'[18]МТР Газ України'!$F$1</definedName>
    <definedName name="Time_ID0_13">'[18]МТР Газ України'!$F$1</definedName>
    <definedName name="Time_ID0_14">'[18]МТР Газ України'!$F$1</definedName>
    <definedName name="Time_ID0_15">'[18]МТР Газ України'!$F$1</definedName>
    <definedName name="Time_ID0_16">'[18]МТР Газ України'!$F$1</definedName>
    <definedName name="Time_ID0_17">'[18]МТР Газ України'!$F$1</definedName>
    <definedName name="Time_ID0_18">'[19]МТР Газ України'!$F$1</definedName>
    <definedName name="Time_ID0_19">'[20]МТР Газ України'!$F$1</definedName>
    <definedName name="Time_ID0_20">'[19]МТР Газ України'!$F$1</definedName>
    <definedName name="Time_ID0_21">'[21]МТР Газ України'!$F$1</definedName>
    <definedName name="Time_ID0_23">'[20]МТР Газ України'!$F$1</definedName>
    <definedName name="Time_ID0_25">'[21]МТР Газ України'!$F$1</definedName>
    <definedName name="Time_ID0_6">'[18]МТР Газ України'!$F$1</definedName>
    <definedName name="ttttttt" localSheetId="10">#REF!</definedName>
    <definedName name="ttttttt" localSheetId="11">#REF!</definedName>
    <definedName name="ttttttt">#REF!</definedName>
    <definedName name="Unit">[6]Inform!$E$38</definedName>
    <definedName name="Unit_21">[7]Inform!$E$38</definedName>
    <definedName name="Unit_25">[7]Inform!$E$38</definedName>
    <definedName name="Unit_6">[8]Inform!$E$38</definedName>
    <definedName name="WQER">'[24]МТР Газ України'!$B$4</definedName>
    <definedName name="wr">'[24]МТР Газ України'!$B$4</definedName>
    <definedName name="yyyy" localSheetId="10">#REF!</definedName>
    <definedName name="yyyy" localSheetId="11">#REF!</definedName>
    <definedName name="yyyy">#REF!</definedName>
    <definedName name="zx">'[4]МТР Газ України'!$F$1</definedName>
    <definedName name="zxc">[5]Inform!$E$38</definedName>
    <definedName name="а" localSheetId="10">'[13]7  Інші витрати'!#REF!</definedName>
    <definedName name="а" localSheetId="11">'[13]7  Інші витрати'!#REF!</definedName>
    <definedName name="а">'[13]7  Інші витрати'!#REF!</definedName>
    <definedName name="ав" localSheetId="10">#REF!</definedName>
    <definedName name="ав" localSheetId="11">#REF!</definedName>
    <definedName name="ав">#REF!</definedName>
    <definedName name="аен">'[24]МТР Газ України'!$B$4</definedName>
    <definedName name="_xlnm.Database">'[25]Ener '!$A$1:$G$2645</definedName>
    <definedName name="в">'[26]МТР Газ України'!$F$1</definedName>
    <definedName name="ватт" localSheetId="10">'[27]БАЗА  '!#REF!</definedName>
    <definedName name="ватт" localSheetId="11">'[27]БАЗА  '!#REF!</definedName>
    <definedName name="ватт">'[27]БАЗА  '!#REF!</definedName>
    <definedName name="Д">'[15]МТР Газ України'!$B$4</definedName>
    <definedName name="е" localSheetId="10">#REF!</definedName>
    <definedName name="е" localSheetId="11">#REF!</definedName>
    <definedName name="е">#REF!</definedName>
    <definedName name="є" localSheetId="10">#REF!</definedName>
    <definedName name="є" localSheetId="11">#REF!</definedName>
    <definedName name="є">#REF!</definedName>
    <definedName name="_xlnm.Print_Titles" localSheetId="9">' V. Коефіцієнти'!$6:$6</definedName>
    <definedName name="_xlnm.Print_Titles" localSheetId="1">'I. Фін результат'!$4:$6</definedName>
    <definedName name="_xlnm.Print_Titles" localSheetId="3">'ІІ. Розр. з бюджетом'!$4:$6</definedName>
    <definedName name="_xlnm.Print_Titles" localSheetId="5">'ІІІ. Рух грош. коштів'!$4:$6</definedName>
    <definedName name="_xlnm.Print_Titles" localSheetId="0">'Осн. фін. пок.'!$42:$44</definedName>
    <definedName name="Заголовки_для_печати_МИ">'[28]1993'!$A$1:$IV$3,'[28]1993'!$A$1:$A$65536</definedName>
    <definedName name="і">[29]Inform!$F$2</definedName>
    <definedName name="ів" localSheetId="10">#REF!</definedName>
    <definedName name="ів" localSheetId="11">#REF!</definedName>
    <definedName name="ів">#REF!</definedName>
    <definedName name="ів___0" localSheetId="10">#REF!</definedName>
    <definedName name="ів___0" localSheetId="11">#REF!</definedName>
    <definedName name="ів___0">#REF!</definedName>
    <definedName name="ів_22" localSheetId="10">#REF!</definedName>
    <definedName name="ів_22" localSheetId="11">#REF!</definedName>
    <definedName name="ів_22">#REF!</definedName>
    <definedName name="ів_26" localSheetId="10">#REF!</definedName>
    <definedName name="ів_26" localSheetId="11">#REF!</definedName>
    <definedName name="ів_26">#REF!</definedName>
    <definedName name="іваіа" localSheetId="10">'[30]7  Інші витрати'!#REF!</definedName>
    <definedName name="іваіа" localSheetId="11">'[30]7  Інші витрати'!#REF!</definedName>
    <definedName name="іваіа">'[30]7  Інші витрати'!#REF!</definedName>
    <definedName name="іваф" localSheetId="10">#REF!</definedName>
    <definedName name="іваф" localSheetId="11">#REF!</definedName>
    <definedName name="іваф">#REF!</definedName>
    <definedName name="івів">'[12]МТР Газ України'!$B$1</definedName>
    <definedName name="іцу">[23]Inform!$G$2</definedName>
    <definedName name="йуц" localSheetId="10">#REF!</definedName>
    <definedName name="йуц" localSheetId="11">#REF!</definedName>
    <definedName name="йуц">#REF!</definedName>
    <definedName name="йцу" localSheetId="10">#REF!</definedName>
    <definedName name="йцу" localSheetId="11">#REF!</definedName>
    <definedName name="йцу">#REF!</definedName>
    <definedName name="йцуйй" localSheetId="10">#REF!</definedName>
    <definedName name="йцуйй" localSheetId="11">#REF!</definedName>
    <definedName name="йцуйй">#REF!</definedName>
    <definedName name="йцукц" localSheetId="10">'[30]7  Інші витрати'!#REF!</definedName>
    <definedName name="йцукц" localSheetId="11">'[30]7  Інші витрати'!#REF!</definedName>
    <definedName name="йцукц">'[30]7  Інші витрати'!#REF!</definedName>
    <definedName name="КЕ" localSheetId="10">#REF!</definedName>
    <definedName name="КЕ" localSheetId="11">#REF!</definedName>
    <definedName name="КЕ">#REF!</definedName>
    <definedName name="КЕ___0" localSheetId="10">#REF!</definedName>
    <definedName name="КЕ___0" localSheetId="11">#REF!</definedName>
    <definedName name="КЕ___0">#REF!</definedName>
    <definedName name="КЕ_22" localSheetId="10">#REF!</definedName>
    <definedName name="КЕ_22" localSheetId="11">#REF!</definedName>
    <definedName name="КЕ_22">#REF!</definedName>
    <definedName name="КЕ_26" localSheetId="10">#REF!</definedName>
    <definedName name="КЕ_26" localSheetId="11">#REF!</definedName>
    <definedName name="КЕ_26">#REF!</definedName>
    <definedName name="кен" localSheetId="10">#REF!</definedName>
    <definedName name="кен" localSheetId="11">#REF!</definedName>
    <definedName name="кен">#REF!</definedName>
    <definedName name="л" localSheetId="10">#REF!</definedName>
    <definedName name="л" localSheetId="11">#REF!</definedName>
    <definedName name="л">#REF!</definedName>
    <definedName name="_xlnm.Print_Area" localSheetId="9">' V. Коефіцієнти'!$A$1:$H$26</definedName>
    <definedName name="_xlnm.Print_Area" localSheetId="10">'6.1. Інша інфо_1'!$A$1:$O$63</definedName>
    <definedName name="_xlnm.Print_Area" localSheetId="11">'6.2. Інша інфо_2'!$A$1:$AE$58</definedName>
    <definedName name="_xlnm.Print_Area" localSheetId="1">'I. Фін результат'!$A$1:$K$99</definedName>
    <definedName name="_xlnm.Print_Area" localSheetId="7">'IV. Кап. інвестиції'!$A$1:$J$18</definedName>
    <definedName name="_xlnm.Print_Area" localSheetId="3">'ІІ. Розр. з бюджетом'!$A$1:$J$47</definedName>
    <definedName name="_xlnm.Print_Area" localSheetId="5">'ІІІ. Рух грош. коштів'!$A$1:$J$71</definedName>
    <definedName name="_xlnm.Print_Area" localSheetId="0">'Осн. фін. пок.'!$A$1:$J$129</definedName>
    <definedName name="_xlnm.Print_Area" localSheetId="4">'Розшифровка до розр з бюдж'!$A$1:$J$29</definedName>
    <definedName name="_xlnm.Print_Area" localSheetId="6">'Розшифровка до Руху'!$A$1:$J$97</definedName>
    <definedName name="_xlnm.Print_Area" localSheetId="2">'Розшифровка до Формування '!$A$1:$J$68</definedName>
    <definedName name="_xlnm.Print_Area" localSheetId="8">'Розшифровка кап '!$A$1:$J$71</definedName>
    <definedName name="_xlnm.Print_Area" localSheetId="13">'Розшифровка статутний'!$A$1:$J$21</definedName>
    <definedName name="п" localSheetId="10">'[13]7  Інші витрати'!#REF!</definedName>
    <definedName name="п" localSheetId="11">'[13]7  Інші витрати'!#REF!</definedName>
    <definedName name="п" localSheetId="6">'[13]7  Інші витрати'!#REF!</definedName>
    <definedName name="п" localSheetId="2">'[13]7  Інші витрати'!#REF!</definedName>
    <definedName name="п" localSheetId="8">'[13]7  Інші витрати'!#REF!</definedName>
    <definedName name="п">'[13]7  Інші витрати'!#REF!</definedName>
    <definedName name="пдв">'[15]МТР Газ України'!$B$4</definedName>
    <definedName name="пдв_утг">'[15]МТР Газ України'!$F$1</definedName>
    <definedName name="План" localSheetId="10">#REF!</definedName>
    <definedName name="План" localSheetId="11">#REF!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 localSheetId="10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 localSheetId="11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ппп">[31]Inform!$E$6</definedName>
    <definedName name="р" localSheetId="10">#REF!</definedName>
    <definedName name="р" localSheetId="11">#REF!</definedName>
    <definedName name="р" localSheetId="6">#REF!</definedName>
    <definedName name="р" localSheetId="2">#REF!</definedName>
    <definedName name="р" localSheetId="8">#REF!</definedName>
    <definedName name="р">#REF!</definedName>
    <definedName name="т">[32]Inform!$E$6</definedName>
    <definedName name="тариф">[33]Inform!$G$2</definedName>
    <definedName name="уйцукйцуйу" localSheetId="10">#REF!</definedName>
    <definedName name="уйцукйцуйу" localSheetId="11">#REF!</definedName>
    <definedName name="уйцукйцуйу" localSheetId="6">#REF!</definedName>
    <definedName name="уйцукйцуйу" localSheetId="2">#REF!</definedName>
    <definedName name="уйцукйцуйу" localSheetId="8">#REF!</definedName>
    <definedName name="уйцукйцуйу">#REF!</definedName>
    <definedName name="уке">[34]Inform!$G$2</definedName>
    <definedName name="УТГ">'[15]МТР Газ України'!$B$4</definedName>
    <definedName name="фів">'[24]МТР Газ України'!$B$4</definedName>
    <definedName name="фіваіф" localSheetId="10">'[30]7  Інші витрати'!#REF!</definedName>
    <definedName name="фіваіф" localSheetId="11">'[30]7  Інші витрати'!#REF!</definedName>
    <definedName name="фіваіф">'[30]7  Інші витрати'!#REF!</definedName>
    <definedName name="фф">'[26]МТР Газ України'!$F$1</definedName>
    <definedName name="ц" localSheetId="10">'[13]7  Інші витрати'!#REF!</definedName>
    <definedName name="ц" localSheetId="11">'[13]7  Інші витрати'!#REF!</definedName>
    <definedName name="ц">'[13]7  Інші витрати'!#REF!</definedName>
    <definedName name="ччч" localSheetId="10">'[35]БАЗА  '!#REF!</definedName>
    <definedName name="ччч" localSheetId="11">'[35]БАЗА  '!#REF!</definedName>
    <definedName name="ччч">'[35]БАЗА  '!#REF!</definedName>
    <definedName name="ш" localSheetId="10">#REF!</definedName>
    <definedName name="ш" localSheetId="11">#REF!</definedName>
    <definedName name="ш" localSheetId="6">#REF!</definedName>
    <definedName name="ш" localSheetId="2">#REF!</definedName>
    <definedName name="ш" localSheetId="8">#REF!</definedName>
    <definedName name="ш">#REF!</definedName>
  </definedNames>
  <calcPr calcId="162913"/>
</workbook>
</file>

<file path=xl/calcChain.xml><?xml version="1.0" encoding="utf-8"?>
<calcChain xmlns="http://schemas.openxmlformats.org/spreadsheetml/2006/main">
  <c r="D93" i="14" l="1"/>
  <c r="D58" i="18"/>
  <c r="D64" i="18" s="1"/>
  <c r="D21" i="18"/>
  <c r="D18" i="18"/>
  <c r="D8" i="18"/>
  <c r="D34" i="18" s="1"/>
  <c r="D65" i="18" s="1"/>
  <c r="D68" i="18" s="1"/>
  <c r="D83" i="20"/>
  <c r="D79" i="20"/>
  <c r="D78" i="20"/>
  <c r="D48" i="20"/>
  <c r="D18" i="20"/>
  <c r="D59" i="20" s="1"/>
  <c r="F8" i="20"/>
  <c r="F89" i="28"/>
  <c r="C90" i="28"/>
  <c r="C89" i="28" s="1"/>
  <c r="E90" i="28"/>
  <c r="E89" i="28" s="1"/>
  <c r="F90" i="28"/>
  <c r="D82" i="20" l="1"/>
  <c r="D88" i="20" s="1"/>
  <c r="D70" i="20"/>
  <c r="D75" i="20" s="1"/>
  <c r="F22" i="18" l="1"/>
  <c r="D8" i="28"/>
  <c r="F17" i="28"/>
  <c r="F18" i="28"/>
  <c r="E9" i="28"/>
  <c r="L41" i="31" l="1"/>
  <c r="V41" i="31"/>
  <c r="G41" i="31"/>
  <c r="G58" i="27"/>
  <c r="F39" i="27"/>
  <c r="F18" i="27"/>
  <c r="F25" i="27"/>
  <c r="F27" i="27"/>
  <c r="J37" i="32"/>
  <c r="E50" i="27" l="1"/>
  <c r="D50" i="27"/>
  <c r="F44" i="27"/>
  <c r="C112" i="14" l="1"/>
  <c r="C108" i="14"/>
  <c r="C102" i="14"/>
  <c r="C105" i="14" s="1"/>
  <c r="C98" i="14"/>
  <c r="C106" i="14" s="1"/>
  <c r="C93" i="14"/>
  <c r="C8" i="25"/>
  <c r="C27" i="29" l="1"/>
  <c r="C7" i="3"/>
  <c r="J75" i="28"/>
  <c r="I75" i="28"/>
  <c r="H75" i="28"/>
  <c r="G75" i="28"/>
  <c r="F75" i="28"/>
  <c r="E75" i="28"/>
  <c r="C75" i="28"/>
  <c r="C44" i="18"/>
  <c r="C21" i="18"/>
  <c r="C9" i="19"/>
  <c r="C50" i="27"/>
  <c r="F51" i="27"/>
  <c r="C43" i="27"/>
  <c r="F47" i="27"/>
  <c r="C40" i="27"/>
  <c r="C29" i="27" l="1"/>
  <c r="C7" i="27"/>
  <c r="F37" i="27"/>
  <c r="C95" i="20"/>
  <c r="C87" i="20"/>
  <c r="C86" i="20"/>
  <c r="C85" i="20"/>
  <c r="C84" i="20"/>
  <c r="C83" i="20"/>
  <c r="C67" i="20"/>
  <c r="C64" i="20"/>
  <c r="C78" i="20" s="1"/>
  <c r="C52" i="20"/>
  <c r="C48" i="20"/>
  <c r="C40" i="20"/>
  <c r="C19" i="20"/>
  <c r="C9" i="20"/>
  <c r="C18" i="20" s="1"/>
  <c r="C79" i="20" l="1"/>
  <c r="G9" i="18" l="1"/>
  <c r="H28" i="19"/>
  <c r="I28" i="19"/>
  <c r="J28" i="19"/>
  <c r="G28" i="19"/>
  <c r="G8" i="19"/>
  <c r="H9" i="28" l="1"/>
  <c r="F19" i="28"/>
  <c r="F49" i="27"/>
  <c r="F48" i="27"/>
  <c r="F10" i="25"/>
  <c r="E8" i="25"/>
  <c r="D8" i="25"/>
  <c r="F9" i="25"/>
  <c r="J93" i="28"/>
  <c r="I93" i="28"/>
  <c r="H93" i="28"/>
  <c r="G93" i="28"/>
  <c r="F93" i="28"/>
  <c r="E93" i="28"/>
  <c r="C93" i="28"/>
  <c r="F84" i="28"/>
  <c r="F83" i="28"/>
  <c r="G112" i="14"/>
  <c r="F9" i="28" l="1"/>
  <c r="C81" i="28"/>
  <c r="E81" i="28"/>
  <c r="J49" i="28"/>
  <c r="I49" i="28"/>
  <c r="H49" i="28"/>
  <c r="G49" i="28"/>
  <c r="C49" i="28"/>
  <c r="E49" i="28"/>
  <c r="F50" i="28"/>
  <c r="C30" i="28"/>
  <c r="E30" i="28"/>
  <c r="J21" i="28"/>
  <c r="I21" i="28"/>
  <c r="H21" i="28"/>
  <c r="G21" i="28"/>
  <c r="F25" i="28"/>
  <c r="F24" i="28"/>
  <c r="F22" i="28"/>
  <c r="J13" i="28"/>
  <c r="J8" i="28" s="1"/>
  <c r="I13" i="28"/>
  <c r="I8" i="28" s="1"/>
  <c r="H13" i="28"/>
  <c r="H8" i="28" s="1"/>
  <c r="G13" i="28"/>
  <c r="G8" i="28" s="1"/>
  <c r="F16" i="28"/>
  <c r="F15" i="28"/>
  <c r="F21" i="28" l="1"/>
  <c r="F13" i="28"/>
  <c r="F8" i="28" s="1"/>
  <c r="E21" i="28"/>
  <c r="E13" i="28" l="1"/>
  <c r="E8" i="28" s="1"/>
  <c r="C13" i="28"/>
  <c r="C8" i="28" s="1"/>
  <c r="AE40" i="31"/>
  <c r="AD40" i="31"/>
  <c r="AC40" i="31"/>
  <c r="AB40" i="31"/>
  <c r="U39" i="31"/>
  <c r="T39" i="31"/>
  <c r="S39" i="31"/>
  <c r="R39" i="31"/>
  <c r="Q40" i="31"/>
  <c r="Q39" i="31" s="1"/>
  <c r="AD39" i="31" l="1"/>
  <c r="AD41" i="31" s="1"/>
  <c r="T41" i="31"/>
  <c r="AB39" i="31"/>
  <c r="AB41" i="31" s="1"/>
  <c r="R41" i="31"/>
  <c r="AA39" i="31"/>
  <c r="AA41" i="31" s="1"/>
  <c r="Q41" i="31"/>
  <c r="AE39" i="31"/>
  <c r="AE41" i="31" s="1"/>
  <c r="U41" i="31"/>
  <c r="AC39" i="31"/>
  <c r="AC41" i="31" s="1"/>
  <c r="S41" i="31"/>
  <c r="AA40" i="31"/>
  <c r="J27" i="29"/>
  <c r="I27" i="29"/>
  <c r="H27" i="29"/>
  <c r="G27" i="29"/>
  <c r="F28" i="29"/>
  <c r="F27" i="29" s="1"/>
  <c r="J8" i="29"/>
  <c r="I8" i="29"/>
  <c r="H8" i="29"/>
  <c r="G8" i="29"/>
  <c r="F23" i="29"/>
  <c r="J52" i="32"/>
  <c r="G64" i="20"/>
  <c r="H64" i="20"/>
  <c r="I64" i="20"/>
  <c r="J64" i="20"/>
  <c r="J61" i="27"/>
  <c r="I61" i="27"/>
  <c r="H61" i="27"/>
  <c r="G61" i="27"/>
  <c r="E61" i="27"/>
  <c r="D61" i="27"/>
  <c r="C61" i="27"/>
  <c r="F52" i="27"/>
  <c r="F55" i="27"/>
  <c r="F54" i="27"/>
  <c r="F53" i="27"/>
  <c r="F60" i="27"/>
  <c r="F56" i="27"/>
  <c r="F57" i="27"/>
  <c r="J50" i="27"/>
  <c r="I50" i="27"/>
  <c r="H50" i="27"/>
  <c r="G50" i="27"/>
  <c r="F58" i="27"/>
  <c r="J43" i="27"/>
  <c r="J51" i="20" s="1"/>
  <c r="I43" i="27"/>
  <c r="I51" i="20" s="1"/>
  <c r="H43" i="27"/>
  <c r="G43" i="27"/>
  <c r="G51" i="20" s="1"/>
  <c r="F45" i="27"/>
  <c r="F46" i="27"/>
  <c r="F41" i="27"/>
  <c r="F35" i="27"/>
  <c r="F34" i="27"/>
  <c r="F33" i="27"/>
  <c r="F32" i="27"/>
  <c r="J29" i="27"/>
  <c r="I29" i="27"/>
  <c r="H29" i="27"/>
  <c r="G29" i="27"/>
  <c r="F31" i="27"/>
  <c r="F17" i="27"/>
  <c r="J7" i="27"/>
  <c r="I7" i="27"/>
  <c r="H7" i="27"/>
  <c r="G7" i="27"/>
  <c r="F22" i="27"/>
  <c r="F19" i="27"/>
  <c r="F28" i="27"/>
  <c r="F26" i="27"/>
  <c r="F24" i="27"/>
  <c r="F23" i="27"/>
  <c r="F21" i="27"/>
  <c r="F20" i="27"/>
  <c r="F16" i="27"/>
  <c r="F15" i="27"/>
  <c r="F14" i="27"/>
  <c r="F12" i="27"/>
  <c r="F11" i="27"/>
  <c r="F10" i="27"/>
  <c r="F9" i="27"/>
  <c r="F8" i="27"/>
  <c r="F62" i="27"/>
  <c r="F60" i="20"/>
  <c r="C59" i="29"/>
  <c r="E59" i="29"/>
  <c r="C53" i="29"/>
  <c r="E53" i="29"/>
  <c r="E27" i="29"/>
  <c r="F50" i="27" l="1"/>
  <c r="F61" i="27"/>
  <c r="F43" i="27"/>
  <c r="F29" i="27"/>
  <c r="F7" i="27"/>
  <c r="C8" i="29"/>
  <c r="E8" i="29"/>
  <c r="E43" i="27"/>
  <c r="E29" i="27"/>
  <c r="E7" i="27"/>
  <c r="D52" i="32" l="1"/>
  <c r="D43" i="27" l="1"/>
  <c r="D29" i="27"/>
  <c r="D37" i="32" l="1"/>
  <c r="B35" i="32" s="1"/>
  <c r="C21" i="28" l="1"/>
  <c r="C58" i="18"/>
  <c r="C54" i="18"/>
  <c r="C41" i="18"/>
  <c r="C36" i="18"/>
  <c r="C18" i="18"/>
  <c r="C8" i="18"/>
  <c r="C40" i="19"/>
  <c r="C36" i="19"/>
  <c r="C27" i="19"/>
  <c r="C19" i="19"/>
  <c r="C52" i="18" l="1"/>
  <c r="C64" i="18"/>
  <c r="C59" i="20"/>
  <c r="C43" i="19"/>
  <c r="C34" i="18"/>
  <c r="C82" i="20" l="1"/>
  <c r="C88" i="20" s="1"/>
  <c r="C70" i="20"/>
  <c r="C75" i="20" s="1"/>
  <c r="C17" i="19" s="1"/>
  <c r="C65" i="18"/>
  <c r="C68" i="18" s="1"/>
  <c r="D40" i="19"/>
  <c r="D18" i="32" l="1"/>
  <c r="F18" i="32"/>
  <c r="J63" i="32"/>
  <c r="G63" i="32"/>
  <c r="D63" i="32"/>
  <c r="M60" i="32"/>
  <c r="M57" i="32"/>
  <c r="M52" i="32"/>
  <c r="K46" i="32"/>
  <c r="M37" i="32"/>
  <c r="G37" i="32"/>
  <c r="J25" i="32"/>
  <c r="H25" i="32"/>
  <c r="F25" i="32"/>
  <c r="D25" i="32"/>
  <c r="J24" i="32"/>
  <c r="H24" i="32"/>
  <c r="F24" i="32"/>
  <c r="D24" i="32"/>
  <c r="J23" i="32"/>
  <c r="H23" i="32"/>
  <c r="F23" i="32"/>
  <c r="D23" i="32"/>
  <c r="N21" i="32"/>
  <c r="L21" i="32"/>
  <c r="N20" i="32"/>
  <c r="L20" i="32"/>
  <c r="N19" i="32"/>
  <c r="L19" i="32"/>
  <c r="J18" i="32"/>
  <c r="H18" i="32"/>
  <c r="N17" i="32"/>
  <c r="L17" i="32"/>
  <c r="N16" i="32"/>
  <c r="L16" i="32"/>
  <c r="N15" i="32"/>
  <c r="L15" i="32"/>
  <c r="J14" i="32"/>
  <c r="H14" i="32"/>
  <c r="F14" i="32"/>
  <c r="D14" i="32"/>
  <c r="N13" i="32"/>
  <c r="L13" i="32"/>
  <c r="N12" i="32"/>
  <c r="L12" i="32"/>
  <c r="N11" i="32"/>
  <c r="L11" i="32"/>
  <c r="J10" i="32"/>
  <c r="H10" i="32"/>
  <c r="F10" i="32"/>
  <c r="D10" i="32"/>
  <c r="M63" i="32" l="1"/>
  <c r="C35" i="32"/>
  <c r="C36" i="32"/>
  <c r="C34" i="32"/>
  <c r="L14" i="32"/>
  <c r="L25" i="32"/>
  <c r="L23" i="32"/>
  <c r="N18" i="32"/>
  <c r="D22" i="32"/>
  <c r="F22" i="32"/>
  <c r="N23" i="32"/>
  <c r="L10" i="32"/>
  <c r="N14" i="32"/>
  <c r="N10" i="32"/>
  <c r="H22" i="32"/>
  <c r="N24" i="32"/>
  <c r="N25" i="32"/>
  <c r="J22" i="32"/>
  <c r="L18" i="32"/>
  <c r="L24" i="32"/>
  <c r="C37" i="32" l="1"/>
  <c r="B37" i="32"/>
  <c r="N22" i="32"/>
  <c r="L22" i="32"/>
  <c r="S53" i="31" l="1"/>
  <c r="Q53" i="31"/>
  <c r="O53" i="31"/>
  <c r="K53" i="31"/>
  <c r="I53" i="31"/>
  <c r="G53" i="31"/>
  <c r="E53" i="31"/>
  <c r="M52" i="31"/>
  <c r="M51" i="31"/>
  <c r="Z41" i="31"/>
  <c r="Y41" i="31"/>
  <c r="X41" i="31"/>
  <c r="W41" i="31"/>
  <c r="P41" i="31"/>
  <c r="O41" i="31"/>
  <c r="N41" i="31"/>
  <c r="M41" i="31"/>
  <c r="K41" i="31"/>
  <c r="J41" i="31"/>
  <c r="I41" i="31"/>
  <c r="H41" i="31"/>
  <c r="AE35" i="31"/>
  <c r="AD35" i="31"/>
  <c r="AC35" i="31"/>
  <c r="AB35" i="31"/>
  <c r="V35" i="31"/>
  <c r="Q35" i="31"/>
  <c r="L35" i="31"/>
  <c r="G35" i="31"/>
  <c r="W16" i="31"/>
  <c r="T16" i="31"/>
  <c r="Q16" i="31"/>
  <c r="AC15" i="31"/>
  <c r="Z15" i="31"/>
  <c r="V7" i="31"/>
  <c r="R7" i="31"/>
  <c r="N7" i="31"/>
  <c r="AC16" i="31" l="1"/>
  <c r="AA35" i="31"/>
  <c r="M53" i="31"/>
  <c r="AC7" i="31"/>
  <c r="Z16" i="31"/>
  <c r="Z7" i="31"/>
  <c r="G44" i="18" l="1"/>
  <c r="J21" i="18" l="1"/>
  <c r="I21" i="18"/>
  <c r="H21" i="18"/>
  <c r="G21" i="18"/>
  <c r="J44" i="18"/>
  <c r="I44" i="18"/>
  <c r="H44" i="18"/>
  <c r="E21" i="18"/>
  <c r="F21" i="18" l="1"/>
  <c r="F59" i="18"/>
  <c r="F61" i="18"/>
  <c r="F62" i="18"/>
  <c r="F63" i="18"/>
  <c r="G66" i="18"/>
  <c r="F38" i="19"/>
  <c r="F22" i="20" l="1"/>
  <c r="F23" i="20"/>
  <c r="F24" i="20"/>
  <c r="F25" i="20"/>
  <c r="F26" i="20"/>
  <c r="F27" i="20"/>
  <c r="F28" i="20"/>
  <c r="F29" i="20"/>
  <c r="F30" i="20"/>
  <c r="F31" i="20"/>
  <c r="F32" i="20"/>
  <c r="F33" i="20"/>
  <c r="F34" i="20"/>
  <c r="F35" i="20"/>
  <c r="F36" i="20"/>
  <c r="F37" i="20"/>
  <c r="F38" i="20"/>
  <c r="F39" i="20"/>
  <c r="F12" i="20"/>
  <c r="F13" i="20"/>
  <c r="F14" i="20"/>
  <c r="F45" i="28" l="1"/>
  <c r="I27" i="19"/>
  <c r="J27" i="19"/>
  <c r="H27" i="19" l="1"/>
  <c r="G27" i="19"/>
  <c r="F74" i="28"/>
  <c r="F49" i="28" s="1"/>
  <c r="J30" i="28"/>
  <c r="I30" i="28"/>
  <c r="H30" i="28"/>
  <c r="G30" i="28"/>
  <c r="F46" i="28"/>
  <c r="E102" i="14" l="1"/>
  <c r="E105" i="14" s="1"/>
  <c r="E98" i="14"/>
  <c r="E93" i="14"/>
  <c r="F33" i="19" l="1"/>
  <c r="F21" i="20" l="1"/>
  <c r="F20" i="20"/>
  <c r="J19" i="20"/>
  <c r="I19" i="20"/>
  <c r="H19" i="20"/>
  <c r="G19" i="20"/>
  <c r="F19" i="20" l="1"/>
  <c r="J9" i="20" l="1"/>
  <c r="I9" i="20"/>
  <c r="H9" i="20"/>
  <c r="G9" i="20"/>
  <c r="F67" i="29" l="1"/>
  <c r="J66" i="29"/>
  <c r="I66" i="29"/>
  <c r="H66" i="29"/>
  <c r="G66" i="29"/>
  <c r="E66" i="29"/>
  <c r="C66" i="29"/>
  <c r="J59" i="29"/>
  <c r="I59" i="29"/>
  <c r="H59" i="29"/>
  <c r="G59" i="29"/>
  <c r="J53" i="29"/>
  <c r="I53" i="29"/>
  <c r="H53" i="29"/>
  <c r="G53" i="29"/>
  <c r="F8" i="29"/>
  <c r="F13" i="3"/>
  <c r="F11" i="3"/>
  <c r="F10" i="3"/>
  <c r="F9" i="3"/>
  <c r="F8" i="3"/>
  <c r="J7" i="3"/>
  <c r="I7" i="3"/>
  <c r="H7" i="3"/>
  <c r="G7" i="3"/>
  <c r="E7" i="3"/>
  <c r="D7" i="3"/>
  <c r="F92" i="28"/>
  <c r="F91" i="28"/>
  <c r="J88" i="28"/>
  <c r="I88" i="28"/>
  <c r="H88" i="28"/>
  <c r="G88" i="28"/>
  <c r="E88" i="28"/>
  <c r="C88" i="28"/>
  <c r="F82" i="28"/>
  <c r="J81" i="28"/>
  <c r="I81" i="28"/>
  <c r="H81" i="28"/>
  <c r="G81" i="28"/>
  <c r="C29" i="28" l="1"/>
  <c r="C7" i="29"/>
  <c r="F30" i="28"/>
  <c r="F88" i="28"/>
  <c r="F81" i="28"/>
  <c r="F7" i="3"/>
  <c r="E7" i="29"/>
  <c r="I29" i="28"/>
  <c r="G29" i="28"/>
  <c r="J29" i="28"/>
  <c r="E29" i="28"/>
  <c r="F53" i="29"/>
  <c r="F59" i="29"/>
  <c r="H7" i="29"/>
  <c r="J7" i="29"/>
  <c r="I7" i="29"/>
  <c r="F66" i="29"/>
  <c r="G7" i="29"/>
  <c r="H29" i="28"/>
  <c r="F29" i="28" l="1"/>
  <c r="F7" i="29"/>
  <c r="E9" i="19" l="1"/>
  <c r="D9" i="19"/>
  <c r="J40" i="27"/>
  <c r="I40" i="27"/>
  <c r="H40" i="27"/>
  <c r="G40" i="27"/>
  <c r="E40" i="27"/>
  <c r="D40" i="27"/>
  <c r="E95" i="20"/>
  <c r="E87" i="20"/>
  <c r="E86" i="20"/>
  <c r="E85" i="20"/>
  <c r="E84" i="20"/>
  <c r="E83" i="20"/>
  <c r="E67" i="20"/>
  <c r="E64" i="20"/>
  <c r="E52" i="20"/>
  <c r="E48" i="20"/>
  <c r="E40" i="20"/>
  <c r="E19" i="20"/>
  <c r="E9" i="20"/>
  <c r="E18" i="20" s="1"/>
  <c r="E59" i="20" l="1"/>
  <c r="E70" i="20" s="1"/>
  <c r="E75" i="20" s="1"/>
  <c r="E78" i="20"/>
  <c r="F40" i="27"/>
  <c r="E79" i="20"/>
  <c r="D23" i="26"/>
  <c r="E23" i="26"/>
  <c r="G23" i="26"/>
  <c r="H23" i="26"/>
  <c r="I23" i="26"/>
  <c r="J23" i="26"/>
  <c r="C23" i="26"/>
  <c r="D20" i="26"/>
  <c r="E20" i="26"/>
  <c r="G20" i="26"/>
  <c r="H20" i="26"/>
  <c r="I20" i="26"/>
  <c r="J20" i="26"/>
  <c r="C20" i="26"/>
  <c r="F18" i="26"/>
  <c r="D17" i="26"/>
  <c r="E17" i="26"/>
  <c r="G17" i="26"/>
  <c r="H17" i="26"/>
  <c r="I17" i="26"/>
  <c r="J17" i="26"/>
  <c r="C17" i="26"/>
  <c r="D14" i="26"/>
  <c r="E14" i="26"/>
  <c r="G14" i="26"/>
  <c r="H14" i="26"/>
  <c r="I14" i="26"/>
  <c r="J14" i="26"/>
  <c r="C14" i="26"/>
  <c r="H10" i="26"/>
  <c r="I10" i="26"/>
  <c r="J10" i="26"/>
  <c r="G10" i="26"/>
  <c r="D10" i="26"/>
  <c r="E10" i="26"/>
  <c r="C10" i="26"/>
  <c r="F24" i="26"/>
  <c r="F21" i="26"/>
  <c r="F15" i="26"/>
  <c r="F11" i="26"/>
  <c r="F9" i="26"/>
  <c r="J8" i="26"/>
  <c r="I8" i="26"/>
  <c r="H8" i="26"/>
  <c r="G8" i="26"/>
  <c r="E8" i="26"/>
  <c r="D8" i="26"/>
  <c r="C8" i="26"/>
  <c r="E82" i="20" l="1"/>
  <c r="E88" i="20" s="1"/>
  <c r="F23" i="26"/>
  <c r="F17" i="26"/>
  <c r="F20" i="26"/>
  <c r="F14" i="26"/>
  <c r="F8" i="26"/>
  <c r="F10" i="26"/>
  <c r="F45" i="18" l="1"/>
  <c r="F44" i="18"/>
  <c r="F46" i="18"/>
  <c r="F47" i="18"/>
  <c r="F8" i="25" l="1"/>
  <c r="F7" i="25" s="1"/>
  <c r="F11" i="25"/>
  <c r="F12" i="25"/>
  <c r="F13" i="25"/>
  <c r="F14" i="25"/>
  <c r="D7" i="25"/>
  <c r="E7" i="25"/>
  <c r="G7" i="25"/>
  <c r="H7" i="25"/>
  <c r="I7" i="25"/>
  <c r="J7" i="25"/>
  <c r="C7" i="25"/>
  <c r="D90" i="14" l="1"/>
  <c r="E90" i="14"/>
  <c r="E20" i="11" l="1"/>
  <c r="F20" i="11"/>
  <c r="E16" i="11"/>
  <c r="F16" i="11"/>
  <c r="G16" i="11"/>
  <c r="E15" i="11"/>
  <c r="F15" i="11"/>
  <c r="D15" i="11"/>
  <c r="E58" i="18" l="1"/>
  <c r="G58" i="18"/>
  <c r="H58" i="18"/>
  <c r="I58" i="18"/>
  <c r="J58" i="18"/>
  <c r="F40" i="18"/>
  <c r="F43" i="18"/>
  <c r="F48" i="18"/>
  <c r="F49" i="18"/>
  <c r="F50" i="18"/>
  <c r="G42" i="18"/>
  <c r="G41" i="18" s="1"/>
  <c r="H42" i="18"/>
  <c r="I42" i="18"/>
  <c r="J42" i="18"/>
  <c r="E8" i="18"/>
  <c r="G8" i="18"/>
  <c r="H8" i="18"/>
  <c r="I8" i="18"/>
  <c r="J8" i="18"/>
  <c r="F27" i="18"/>
  <c r="F28" i="18"/>
  <c r="F29" i="18"/>
  <c r="F30" i="18"/>
  <c r="F32" i="19"/>
  <c r="F30" i="19"/>
  <c r="F28" i="19"/>
  <c r="D27" i="19"/>
  <c r="E27" i="19"/>
  <c r="F98" i="14"/>
  <c r="F58" i="18" l="1"/>
  <c r="I41" i="18"/>
  <c r="H41" i="18"/>
  <c r="J41" i="18"/>
  <c r="F42" i="18"/>
  <c r="F8" i="18"/>
  <c r="J9" i="21"/>
  <c r="J55" i="18" s="1"/>
  <c r="G9" i="21"/>
  <c r="H9" i="21"/>
  <c r="H55" i="18" s="1"/>
  <c r="I9" i="21"/>
  <c r="I55" i="18" s="1"/>
  <c r="D9" i="21"/>
  <c r="E9" i="21"/>
  <c r="C9" i="21"/>
  <c r="F12" i="21"/>
  <c r="F11" i="21"/>
  <c r="E47" i="14"/>
  <c r="H19" i="19"/>
  <c r="I19" i="19"/>
  <c r="J19" i="19"/>
  <c r="G19" i="19"/>
  <c r="D19" i="19"/>
  <c r="D71" i="14" s="1"/>
  <c r="E19" i="19"/>
  <c r="E71" i="14" s="1"/>
  <c r="C71" i="14"/>
  <c r="H112" i="14"/>
  <c r="I112" i="14"/>
  <c r="J112" i="14"/>
  <c r="G108" i="14"/>
  <c r="H108" i="14"/>
  <c r="I108" i="14"/>
  <c r="J108" i="14"/>
  <c r="D112" i="14"/>
  <c r="E112" i="14"/>
  <c r="D108" i="14"/>
  <c r="E108" i="14"/>
  <c r="F109" i="14"/>
  <c r="F110" i="14"/>
  <c r="F111" i="14"/>
  <c r="F91" i="20"/>
  <c r="F121" i="14" s="1"/>
  <c r="D121" i="14"/>
  <c r="E121" i="14"/>
  <c r="C121" i="14"/>
  <c r="C90" i="14"/>
  <c r="F102" i="14"/>
  <c r="D46" i="14"/>
  <c r="D52" i="14"/>
  <c r="D56" i="14"/>
  <c r="D57" i="14"/>
  <c r="D58" i="14"/>
  <c r="D59" i="14"/>
  <c r="D63" i="14"/>
  <c r="D64" i="14"/>
  <c r="D65" i="14"/>
  <c r="D66" i="14"/>
  <c r="E46" i="14"/>
  <c r="E52" i="14"/>
  <c r="E56" i="14"/>
  <c r="E57" i="14"/>
  <c r="E58" i="14"/>
  <c r="E59" i="14"/>
  <c r="E63" i="14"/>
  <c r="E64" i="14"/>
  <c r="E65" i="14"/>
  <c r="E66" i="14"/>
  <c r="C47" i="14"/>
  <c r="C46" i="14"/>
  <c r="C49" i="14"/>
  <c r="C50" i="14"/>
  <c r="C52" i="14"/>
  <c r="C57" i="14"/>
  <c r="C59" i="14"/>
  <c r="C56" i="14"/>
  <c r="C58" i="14"/>
  <c r="C60" i="14"/>
  <c r="C61" i="14"/>
  <c r="C63" i="14"/>
  <c r="C64" i="14"/>
  <c r="C65" i="14"/>
  <c r="C66" i="14"/>
  <c r="D20" i="11"/>
  <c r="C84" i="14"/>
  <c r="D16" i="11"/>
  <c r="F18" i="11"/>
  <c r="E84" i="14"/>
  <c r="D76" i="14"/>
  <c r="D81" i="14"/>
  <c r="E76" i="14"/>
  <c r="E81" i="14"/>
  <c r="F76" i="14"/>
  <c r="C76" i="14"/>
  <c r="C81" i="14"/>
  <c r="D77" i="14"/>
  <c r="E77" i="14"/>
  <c r="C77" i="14"/>
  <c r="F67" i="18"/>
  <c r="F81" i="14" s="1"/>
  <c r="E54" i="18"/>
  <c r="F57" i="18"/>
  <c r="F51" i="18"/>
  <c r="H36" i="18"/>
  <c r="I36" i="18"/>
  <c r="J36" i="18"/>
  <c r="G36" i="18"/>
  <c r="E36" i="18"/>
  <c r="I18" i="18"/>
  <c r="D78" i="14"/>
  <c r="F9" i="18"/>
  <c r="F10" i="18"/>
  <c r="F11" i="18"/>
  <c r="F12" i="18"/>
  <c r="F77" i="14" s="1"/>
  <c r="F13" i="18"/>
  <c r="F14" i="18"/>
  <c r="F15" i="18"/>
  <c r="F16" i="18"/>
  <c r="F17" i="18"/>
  <c r="F23" i="18"/>
  <c r="F24" i="18"/>
  <c r="F25" i="18"/>
  <c r="F26" i="18"/>
  <c r="F31" i="18"/>
  <c r="F32" i="18"/>
  <c r="F33" i="18"/>
  <c r="F19" i="18"/>
  <c r="F20" i="18"/>
  <c r="C73" i="14"/>
  <c r="C72" i="14"/>
  <c r="H40" i="19"/>
  <c r="I40" i="19"/>
  <c r="J40" i="19"/>
  <c r="G40" i="19"/>
  <c r="E40" i="19"/>
  <c r="J36" i="19"/>
  <c r="I36" i="19"/>
  <c r="H36" i="19"/>
  <c r="G36" i="19"/>
  <c r="E36" i="19"/>
  <c r="E73" i="14" s="1"/>
  <c r="D36" i="19"/>
  <c r="D73" i="14" s="1"/>
  <c r="D72" i="14"/>
  <c r="E72" i="14"/>
  <c r="F20" i="19"/>
  <c r="F21" i="19"/>
  <c r="F22" i="19"/>
  <c r="F23" i="19"/>
  <c r="F24" i="19"/>
  <c r="F25" i="19"/>
  <c r="F26" i="19"/>
  <c r="F29" i="19"/>
  <c r="F31" i="19"/>
  <c r="F34" i="19"/>
  <c r="F35" i="19"/>
  <c r="F37" i="19"/>
  <c r="F39" i="19"/>
  <c r="F41" i="19"/>
  <c r="F42" i="19"/>
  <c r="H9" i="19"/>
  <c r="I9" i="19"/>
  <c r="J9" i="19"/>
  <c r="J53" i="14"/>
  <c r="J62" i="14" s="1"/>
  <c r="J67" i="14" s="1"/>
  <c r="J86" i="14" s="1"/>
  <c r="C69" i="14"/>
  <c r="D69" i="14"/>
  <c r="E69" i="14"/>
  <c r="D68" i="14"/>
  <c r="E68" i="14"/>
  <c r="C68" i="14"/>
  <c r="J55" i="14"/>
  <c r="H87" i="20"/>
  <c r="I87" i="20"/>
  <c r="J87" i="20"/>
  <c r="G87" i="20"/>
  <c r="H86" i="20"/>
  <c r="I86" i="20"/>
  <c r="J86" i="20"/>
  <c r="G86" i="20"/>
  <c r="H84" i="20"/>
  <c r="I84" i="20"/>
  <c r="J84" i="20"/>
  <c r="G84" i="20"/>
  <c r="D49" i="14"/>
  <c r="D50" i="14"/>
  <c r="D61" i="14"/>
  <c r="E49" i="14"/>
  <c r="E50" i="14"/>
  <c r="E61" i="14"/>
  <c r="H18" i="20"/>
  <c r="I18" i="20"/>
  <c r="J18" i="20"/>
  <c r="F41" i="20"/>
  <c r="F42" i="20"/>
  <c r="F43" i="20"/>
  <c r="F44" i="20"/>
  <c r="F45" i="20"/>
  <c r="F46" i="20"/>
  <c r="F47" i="20"/>
  <c r="F53" i="20"/>
  <c r="F54" i="20"/>
  <c r="F55" i="20"/>
  <c r="F56" i="20"/>
  <c r="F57" i="20"/>
  <c r="F58" i="20"/>
  <c r="F61" i="20"/>
  <c r="F57" i="14" s="1"/>
  <c r="G57" i="14" s="1"/>
  <c r="H57" i="14" s="1"/>
  <c r="I57" i="14" s="1"/>
  <c r="F63" i="20"/>
  <c r="F59" i="14" s="1"/>
  <c r="G59" i="14" s="1"/>
  <c r="H59" i="14" s="1"/>
  <c r="I59" i="14" s="1"/>
  <c r="F68" i="20"/>
  <c r="F69" i="20"/>
  <c r="F71" i="20"/>
  <c r="F63" i="14" s="1"/>
  <c r="F74" i="20"/>
  <c r="F66" i="14" s="1"/>
  <c r="G40" i="20"/>
  <c r="G52" i="20"/>
  <c r="G67" i="20"/>
  <c r="H40" i="20"/>
  <c r="H52" i="20"/>
  <c r="H67" i="20"/>
  <c r="I40" i="20"/>
  <c r="I52" i="20"/>
  <c r="I67" i="20"/>
  <c r="J40" i="20"/>
  <c r="J52" i="20"/>
  <c r="J67" i="20"/>
  <c r="D51" i="14"/>
  <c r="E51" i="14"/>
  <c r="F49" i="20"/>
  <c r="F50" i="20"/>
  <c r="F51" i="20"/>
  <c r="G48" i="20"/>
  <c r="H48" i="20"/>
  <c r="I48" i="20"/>
  <c r="J48" i="20"/>
  <c r="D60" i="14"/>
  <c r="E60" i="14"/>
  <c r="F46" i="14"/>
  <c r="G46" i="14" s="1"/>
  <c r="H46" i="14" s="1"/>
  <c r="I46" i="14" s="1"/>
  <c r="F56" i="14"/>
  <c r="G56" i="14" s="1"/>
  <c r="H56" i="14" s="1"/>
  <c r="I56" i="14" s="1"/>
  <c r="F62" i="20"/>
  <c r="F58" i="14" s="1"/>
  <c r="G58" i="14" s="1"/>
  <c r="H58" i="14" s="1"/>
  <c r="I58" i="14" s="1"/>
  <c r="F65" i="20"/>
  <c r="F66" i="20"/>
  <c r="F72" i="20"/>
  <c r="F64" i="14" s="1"/>
  <c r="F73" i="20"/>
  <c r="F65" i="14" s="1"/>
  <c r="J95" i="20"/>
  <c r="I95" i="20"/>
  <c r="H95" i="20"/>
  <c r="G95" i="20"/>
  <c r="F94" i="20"/>
  <c r="F93" i="20"/>
  <c r="F92" i="20"/>
  <c r="F90" i="20"/>
  <c r="J83" i="20"/>
  <c r="I83" i="20"/>
  <c r="H83" i="20"/>
  <c r="G83" i="20"/>
  <c r="F80" i="20"/>
  <c r="F17" i="20"/>
  <c r="F16" i="20"/>
  <c r="F15" i="20"/>
  <c r="F11" i="20"/>
  <c r="F10" i="20"/>
  <c r="F11" i="19"/>
  <c r="F12" i="19"/>
  <c r="F14" i="19"/>
  <c r="F15" i="19"/>
  <c r="F16" i="19"/>
  <c r="F13" i="19"/>
  <c r="F39" i="18"/>
  <c r="F38" i="18"/>
  <c r="F37" i="18"/>
  <c r="B55" i="14"/>
  <c r="F9" i="21" l="1"/>
  <c r="E48" i="14"/>
  <c r="F8" i="11" s="1"/>
  <c r="E117" i="14"/>
  <c r="C117" i="14"/>
  <c r="D117" i="14"/>
  <c r="F19" i="11"/>
  <c r="C51" i="14"/>
  <c r="D84" i="14"/>
  <c r="E19" i="11" s="1"/>
  <c r="E18" i="11"/>
  <c r="G18" i="11"/>
  <c r="E89" i="14"/>
  <c r="D89" i="14"/>
  <c r="C89" i="14"/>
  <c r="G78" i="20"/>
  <c r="F40" i="20"/>
  <c r="F50" i="14" s="1"/>
  <c r="G50" i="14" s="1"/>
  <c r="H50" i="14" s="1"/>
  <c r="I50" i="14" s="1"/>
  <c r="F67" i="20"/>
  <c r="F61" i="14" s="1"/>
  <c r="G61" i="14" s="1"/>
  <c r="H61" i="14" s="1"/>
  <c r="I61" i="14" s="1"/>
  <c r="F9" i="20"/>
  <c r="F18" i="20" s="1"/>
  <c r="F64" i="20"/>
  <c r="F60" i="14" s="1"/>
  <c r="G60" i="14" s="1"/>
  <c r="H60" i="14" s="1"/>
  <c r="I60" i="14" s="1"/>
  <c r="I78" i="20"/>
  <c r="D19" i="11"/>
  <c r="F84" i="14"/>
  <c r="D18" i="11"/>
  <c r="F27" i="19"/>
  <c r="F72" i="14" s="1"/>
  <c r="G72" i="14" s="1"/>
  <c r="H72" i="14" s="1"/>
  <c r="I72" i="14" s="1"/>
  <c r="F41" i="18"/>
  <c r="C80" i="14"/>
  <c r="J52" i="18"/>
  <c r="I52" i="18"/>
  <c r="D80" i="14"/>
  <c r="H52" i="18"/>
  <c r="F60" i="18"/>
  <c r="E64" i="18"/>
  <c r="E80" i="14" s="1"/>
  <c r="G54" i="18"/>
  <c r="G64" i="18" s="1"/>
  <c r="I54" i="18"/>
  <c r="I64" i="18" s="1"/>
  <c r="F56" i="18"/>
  <c r="F36" i="18"/>
  <c r="E18" i="18"/>
  <c r="E34" i="18" s="1"/>
  <c r="E78" i="14" s="1"/>
  <c r="I34" i="18"/>
  <c r="D43" i="19"/>
  <c r="D74" i="14" s="1"/>
  <c r="F40" i="19"/>
  <c r="F36" i="19"/>
  <c r="F73" i="14" s="1"/>
  <c r="G73" i="14" s="1"/>
  <c r="H73" i="14" s="1"/>
  <c r="I73" i="14" s="1"/>
  <c r="F19" i="19"/>
  <c r="F71" i="14" s="1"/>
  <c r="G71" i="14" s="1"/>
  <c r="H71" i="14" s="1"/>
  <c r="I71" i="14" s="1"/>
  <c r="C74" i="14"/>
  <c r="F83" i="20"/>
  <c r="F95" i="20"/>
  <c r="H78" i="20"/>
  <c r="F48" i="20"/>
  <c r="F51" i="14" s="1"/>
  <c r="G51" i="14" s="1"/>
  <c r="H51" i="14" s="1"/>
  <c r="I51" i="14" s="1"/>
  <c r="F87" i="20"/>
  <c r="F86" i="20"/>
  <c r="H59" i="20"/>
  <c r="H82" i="20" s="1"/>
  <c r="H88" i="20" s="1"/>
  <c r="G18" i="20"/>
  <c r="G59" i="20" s="1"/>
  <c r="F112" i="14"/>
  <c r="F108" i="14"/>
  <c r="F117" i="14"/>
  <c r="I79" i="20"/>
  <c r="F52" i="20"/>
  <c r="F52" i="14" s="1"/>
  <c r="G52" i="14" s="1"/>
  <c r="H52" i="14" s="1"/>
  <c r="I52" i="14" s="1"/>
  <c r="E17" i="19"/>
  <c r="J79" i="20"/>
  <c r="F85" i="20"/>
  <c r="G79" i="20"/>
  <c r="J78" i="20"/>
  <c r="J59" i="20"/>
  <c r="I59" i="20"/>
  <c r="F84" i="20"/>
  <c r="D17" i="19"/>
  <c r="C48" i="14"/>
  <c r="D8" i="11" s="1"/>
  <c r="F49" i="14"/>
  <c r="G49" i="14" s="1"/>
  <c r="H49" i="14" s="1"/>
  <c r="I49" i="14" s="1"/>
  <c r="G18" i="18"/>
  <c r="J54" i="18"/>
  <c r="J64" i="18" s="1"/>
  <c r="H79" i="20"/>
  <c r="D47" i="14"/>
  <c r="D48" i="14" s="1"/>
  <c r="E8" i="11" s="1"/>
  <c r="E43" i="19"/>
  <c r="E74" i="14" s="1"/>
  <c r="G43" i="19"/>
  <c r="I43" i="19"/>
  <c r="H18" i="18"/>
  <c r="H34" i="18" s="1"/>
  <c r="J18" i="18"/>
  <c r="J34" i="18" s="1"/>
  <c r="J43" i="19"/>
  <c r="H43" i="19"/>
  <c r="H54" i="18"/>
  <c r="F55" i="18"/>
  <c r="E106" i="14"/>
  <c r="G19" i="11" l="1"/>
  <c r="E53" i="14"/>
  <c r="E62" i="14" s="1"/>
  <c r="E67" i="14" s="1"/>
  <c r="E86" i="14" s="1"/>
  <c r="I82" i="20"/>
  <c r="I88" i="20" s="1"/>
  <c r="I70" i="20"/>
  <c r="I75" i="20" s="1"/>
  <c r="I77" i="20" s="1"/>
  <c r="J70" i="20"/>
  <c r="J75" i="20" s="1"/>
  <c r="J77" i="20" s="1"/>
  <c r="H55" i="14"/>
  <c r="G55" i="14"/>
  <c r="G74" i="14"/>
  <c r="F47" i="14"/>
  <c r="G47" i="14" s="1"/>
  <c r="H47" i="14" s="1"/>
  <c r="I47" i="14" s="1"/>
  <c r="H70" i="20"/>
  <c r="H75" i="20" s="1"/>
  <c r="H76" i="20" s="1"/>
  <c r="F78" i="20"/>
  <c r="I65" i="18"/>
  <c r="G70" i="20"/>
  <c r="G75" i="20" s="1"/>
  <c r="G82" i="20"/>
  <c r="G88" i="20" s="1"/>
  <c r="E54" i="14"/>
  <c r="J82" i="20"/>
  <c r="J88" i="20" s="1"/>
  <c r="C53" i="14"/>
  <c r="C62" i="14" s="1"/>
  <c r="C67" i="14" s="1"/>
  <c r="F79" i="20"/>
  <c r="F59" i="20"/>
  <c r="F70" i="20" s="1"/>
  <c r="D54" i="14"/>
  <c r="C54" i="14"/>
  <c r="D14" i="11" s="1"/>
  <c r="D53" i="14"/>
  <c r="D62" i="14" s="1"/>
  <c r="D67" i="14" s="1"/>
  <c r="J65" i="18"/>
  <c r="C78" i="14"/>
  <c r="F43" i="19"/>
  <c r="F74" i="14" s="1"/>
  <c r="F18" i="18"/>
  <c r="G34" i="18"/>
  <c r="H64" i="18"/>
  <c r="F54" i="18"/>
  <c r="F90" i="14" l="1"/>
  <c r="F93" i="14"/>
  <c r="G20" i="11"/>
  <c r="G77" i="20"/>
  <c r="G76" i="20"/>
  <c r="G48" i="14"/>
  <c r="F12" i="11"/>
  <c r="E87" i="14"/>
  <c r="F11" i="11"/>
  <c r="E88" i="14"/>
  <c r="F10" i="11"/>
  <c r="G10" i="19"/>
  <c r="H77" i="20"/>
  <c r="J76" i="20"/>
  <c r="F75" i="20"/>
  <c r="I55" i="14"/>
  <c r="I76" i="20"/>
  <c r="F48" i="14"/>
  <c r="H74" i="14"/>
  <c r="I74" i="14"/>
  <c r="E14" i="11"/>
  <c r="E9" i="11"/>
  <c r="D88" i="14"/>
  <c r="D87" i="14"/>
  <c r="E12" i="11"/>
  <c r="E10" i="11"/>
  <c r="E11" i="11"/>
  <c r="D86" i="14"/>
  <c r="E55" i="14"/>
  <c r="F14" i="11"/>
  <c r="F9" i="11"/>
  <c r="C87" i="14"/>
  <c r="D11" i="11"/>
  <c r="C88" i="14"/>
  <c r="D10" i="11"/>
  <c r="F82" i="20"/>
  <c r="F88" i="20" s="1"/>
  <c r="F54" i="14" s="1"/>
  <c r="C86" i="14"/>
  <c r="D12" i="11"/>
  <c r="D55" i="14"/>
  <c r="C55" i="14"/>
  <c r="D9" i="11"/>
  <c r="F34" i="18"/>
  <c r="F78" i="14" s="1"/>
  <c r="H65" i="18"/>
  <c r="F64" i="18"/>
  <c r="F99" i="14" l="1"/>
  <c r="F76" i="20"/>
  <c r="F77" i="20"/>
  <c r="I48" i="14"/>
  <c r="H48" i="14"/>
  <c r="F10" i="19"/>
  <c r="G9" i="19"/>
  <c r="G8" i="11"/>
  <c r="F53" i="14"/>
  <c r="F62" i="14" s="1"/>
  <c r="F67" i="14" s="1"/>
  <c r="G10" i="11" s="1"/>
  <c r="F55" i="14"/>
  <c r="G9" i="11"/>
  <c r="G14" i="11"/>
  <c r="F80" i="14"/>
  <c r="G52" i="18"/>
  <c r="G65" i="18" s="1"/>
  <c r="G68" i="18" s="1"/>
  <c r="H66" i="18" s="1"/>
  <c r="H68" i="18" s="1"/>
  <c r="I66" i="18" s="1"/>
  <c r="I68" i="18" s="1"/>
  <c r="J66" i="18" s="1"/>
  <c r="J68" i="18" s="1"/>
  <c r="G15" i="11" l="1"/>
  <c r="F89" i="14"/>
  <c r="F105" i="14"/>
  <c r="F106" i="14" s="1"/>
  <c r="F9" i="19"/>
  <c r="F17" i="19" s="1"/>
  <c r="G17" i="19"/>
  <c r="H8" i="19" s="1"/>
  <c r="H17" i="19" s="1"/>
  <c r="I8" i="19" s="1"/>
  <c r="I17" i="19" s="1"/>
  <c r="J8" i="19" s="1"/>
  <c r="J17" i="19" s="1"/>
  <c r="G53" i="14"/>
  <c r="G62" i="14" s="1"/>
  <c r="F88" i="14"/>
  <c r="G11" i="11"/>
  <c r="F86" i="14"/>
  <c r="F87" i="14"/>
  <c r="G12" i="11"/>
  <c r="F52" i="18"/>
  <c r="G67" i="14" l="1"/>
  <c r="G86" i="14" s="1"/>
  <c r="I53" i="14"/>
  <c r="I62" i="14" s="1"/>
  <c r="H53" i="14"/>
  <c r="H62" i="14" s="1"/>
  <c r="F65" i="18"/>
  <c r="F68" i="18" s="1"/>
  <c r="F79" i="14"/>
  <c r="F82" i="14" s="1"/>
  <c r="F97" i="14" s="1"/>
  <c r="I67" i="14" l="1"/>
  <c r="I86" i="14" s="1"/>
  <c r="H67" i="14"/>
  <c r="H86" i="14" s="1"/>
  <c r="E44" i="18"/>
  <c r="E42" i="18" s="1"/>
  <c r="E41" i="18" s="1"/>
  <c r="E52" i="18" s="1"/>
  <c r="D79" i="14" l="1"/>
  <c r="D82" i="14" s="1"/>
  <c r="D97" i="14" s="1"/>
  <c r="E65" i="18"/>
  <c r="E68" i="18" s="1"/>
  <c r="E79" i="14"/>
  <c r="E82" i="14" s="1"/>
  <c r="E97" i="14" s="1"/>
  <c r="C79" i="14" l="1"/>
  <c r="C82" i="14" s="1"/>
  <c r="V42" i="31"/>
  <c r="Q42" i="31"/>
  <c r="G42" i="31"/>
  <c r="L42" i="31"/>
  <c r="AA42" i="31" s="1"/>
</calcChain>
</file>

<file path=xl/sharedStrings.xml><?xml version="1.0" encoding="utf-8"?>
<sst xmlns="http://schemas.openxmlformats.org/spreadsheetml/2006/main" count="1421" uniqueCount="670">
  <si>
    <t>Код рядка</t>
  </si>
  <si>
    <t>капітальне будівництво</t>
  </si>
  <si>
    <t>придбання (виготовлення) основних засобів</t>
  </si>
  <si>
    <t>придбання (створення) нематеріальних активів</t>
  </si>
  <si>
    <t>Фінансовий результат від операційної діяльності</t>
  </si>
  <si>
    <t>Витрати на оплату праці</t>
  </si>
  <si>
    <t>Відрахування на соціальні заходи</t>
  </si>
  <si>
    <t>Амортизація</t>
  </si>
  <si>
    <t>за ЗКГНГ</t>
  </si>
  <si>
    <t>за СПОДУ</t>
  </si>
  <si>
    <t xml:space="preserve">за  КВЕД  </t>
  </si>
  <si>
    <t xml:space="preserve">Телефон </t>
  </si>
  <si>
    <t xml:space="preserve">Прізвище та ініціали керівника  </t>
  </si>
  <si>
    <t xml:space="preserve">Підприємство  </t>
  </si>
  <si>
    <t xml:space="preserve">Організаційно-правова форма </t>
  </si>
  <si>
    <t xml:space="preserve">Вид економічної діяльності    </t>
  </si>
  <si>
    <t xml:space="preserve">Галузь     </t>
  </si>
  <si>
    <t xml:space="preserve">Код рядка </t>
  </si>
  <si>
    <t>Усього доходів</t>
  </si>
  <si>
    <t>Територія</t>
  </si>
  <si>
    <t>Форма власності</t>
  </si>
  <si>
    <t>витрати на аудиторські послуги</t>
  </si>
  <si>
    <t>Валовий прибуток (збиток)</t>
  </si>
  <si>
    <t xml:space="preserve">прибуток </t>
  </si>
  <si>
    <t>збиток</t>
  </si>
  <si>
    <t>Резервний фонд</t>
  </si>
  <si>
    <t>Інші операційні витрати</t>
  </si>
  <si>
    <t>придбання (виготовлення) інших необоротних матеріальних активів</t>
  </si>
  <si>
    <t>Чистий грошовий потік</t>
  </si>
  <si>
    <t>Забезпечення</t>
  </si>
  <si>
    <t>х</t>
  </si>
  <si>
    <t>витрати на службові відрядження</t>
  </si>
  <si>
    <t>витрати на зв’язок</t>
  </si>
  <si>
    <t>витрати на оплату праці</t>
  </si>
  <si>
    <t>відрахування на соціальні заходи</t>
  </si>
  <si>
    <t>амортизація основних засобів і нематеріальних активів загальногосподарського призначення</t>
  </si>
  <si>
    <t>витрати на операційну оренду основних засобів та роялті, що мають загальногосподарське призначення</t>
  </si>
  <si>
    <t>витрати на страхування майна загальногосподарського призначення</t>
  </si>
  <si>
    <t>витрати на страхування загальногосподарського персоналу</t>
  </si>
  <si>
    <t xml:space="preserve">організаційно-технічні послуги </t>
  </si>
  <si>
    <t>юридичні послуги</t>
  </si>
  <si>
    <t>послуги з оцінки майна</t>
  </si>
  <si>
    <t>витрати на охорону праці загальногосподарського персоналу</t>
  </si>
  <si>
    <t xml:space="preserve">витрати на підвищення кваліфікації та перепідготовку кадрів </t>
  </si>
  <si>
    <t>витрати на поліпшення основних фондів</t>
  </si>
  <si>
    <t>відрахування до резерву сумнівних боргів</t>
  </si>
  <si>
    <t>№ з/п</t>
  </si>
  <si>
    <t xml:space="preserve">Надходження від продажу акцій та облігацій </t>
  </si>
  <si>
    <t>Залучення кредитних коштів</t>
  </si>
  <si>
    <t>Усього</t>
  </si>
  <si>
    <t>Відсоток</t>
  </si>
  <si>
    <t>Залишок нерозподіленого прибутку (непокритого збитку) на початок звітного періоду</t>
  </si>
  <si>
    <t>Залишок нерозподіленого прибутку (непокритого збитку) на кінець звітного періоду</t>
  </si>
  <si>
    <t>відрахування до недержавних пенсійних фондів</t>
  </si>
  <si>
    <t>амортизація основних засобів і нематеріальних активів</t>
  </si>
  <si>
    <t>консультаційні та інформаційні послуги</t>
  </si>
  <si>
    <t>Зобов'язання</t>
  </si>
  <si>
    <t xml:space="preserve">Сума, валюта за договорами </t>
  </si>
  <si>
    <t>Процентна ставка</t>
  </si>
  <si>
    <t>модернізація, модифікація (добудова, дообладнання, реконструкція) основних засобів</t>
  </si>
  <si>
    <t>Розвиток виробництва</t>
  </si>
  <si>
    <t>витрати на благодійну допомогу</t>
  </si>
  <si>
    <t xml:space="preserve">Вид кредитного продукту та цільове призначення </t>
  </si>
  <si>
    <t xml:space="preserve">ІV </t>
  </si>
  <si>
    <t xml:space="preserve">ІІІ </t>
  </si>
  <si>
    <t xml:space="preserve">І </t>
  </si>
  <si>
    <t xml:space="preserve">ІІ </t>
  </si>
  <si>
    <t>витрати на утримання основних фондів, інших необоротних активів загальногосподарського використання,  у тому числі:</t>
  </si>
  <si>
    <t>(посада)</t>
  </si>
  <si>
    <t>(підпис)</t>
  </si>
  <si>
    <t>витрати на рекламу</t>
  </si>
  <si>
    <t>рік</t>
  </si>
  <si>
    <t>Інші операційні витрати, усього, у тому числі:</t>
  </si>
  <si>
    <t>Капітальні інвестиції, усього,
у тому числі:</t>
  </si>
  <si>
    <t>податок на доходи фізичних осіб</t>
  </si>
  <si>
    <t>акцизний податок</t>
  </si>
  <si>
    <t>Бюджетне фінансування</t>
  </si>
  <si>
    <t>інші платежі (розшифрувати)</t>
  </si>
  <si>
    <t>у тому числі за кварталами</t>
  </si>
  <si>
    <t>Фінансовий результат до оподаткування</t>
  </si>
  <si>
    <t>І. Формування фінансових результатів</t>
  </si>
  <si>
    <t>Оптимальне значення</t>
  </si>
  <si>
    <t>Примітки</t>
  </si>
  <si>
    <t xml:space="preserve">         (ініціали, прізвище)    </t>
  </si>
  <si>
    <t>у тому числі:</t>
  </si>
  <si>
    <t>рентна плата за транспортування</t>
  </si>
  <si>
    <t>_____________________________</t>
  </si>
  <si>
    <t>Середньооблікова кількість штатних працівників</t>
  </si>
  <si>
    <t>витрати, пов'язані з використанням власних службових автомобілів</t>
  </si>
  <si>
    <t>інші адміністративні витрати (розшифрувати)</t>
  </si>
  <si>
    <t>Фінансові витрати (розшифрувати)</t>
  </si>
  <si>
    <t>Інші фонди (розшифрувати)</t>
  </si>
  <si>
    <t>Інші цілі (розшифрувати)</t>
  </si>
  <si>
    <t>Усього витрат</t>
  </si>
  <si>
    <t>Інформація</t>
  </si>
  <si>
    <t>інші витрати на збут (розшифрувати)</t>
  </si>
  <si>
    <t>Найменування  банку</t>
  </si>
  <si>
    <t>Інші джерела (розшифрувати)</t>
  </si>
  <si>
    <t>(ініціали, прізвище)</t>
  </si>
  <si>
    <t xml:space="preserve">ЗАТВЕРДЖЕНО  </t>
  </si>
  <si>
    <t>за КОАТУУ</t>
  </si>
  <si>
    <t>за КОПФГ</t>
  </si>
  <si>
    <t xml:space="preserve">за ЄДРПОУ </t>
  </si>
  <si>
    <t>(найменування підприємства)</t>
  </si>
  <si>
    <t>Рік</t>
  </si>
  <si>
    <t>Витрати на збут</t>
  </si>
  <si>
    <t>Адміністративні витрати</t>
  </si>
  <si>
    <t>EBITDA</t>
  </si>
  <si>
    <t>Власний капітал</t>
  </si>
  <si>
    <t>Розподіл чистого прибутку</t>
  </si>
  <si>
    <t>ІІІ. Рух грошових коштів</t>
  </si>
  <si>
    <t>IІ. Розрахунки з бюджетом</t>
  </si>
  <si>
    <t>І. Рух коштів у результаті операційної діяльності</t>
  </si>
  <si>
    <t>II. Рух коштів у результаті інвестиційної діяльності</t>
  </si>
  <si>
    <t>Чистий рух коштів від інвестиційної діяльності </t>
  </si>
  <si>
    <t>III. Рух коштів у результаті фінансової діяльності</t>
  </si>
  <si>
    <t>Чистий рух коштів від фінансової діяльності </t>
  </si>
  <si>
    <t>Розрахунок показника EBITDA</t>
  </si>
  <si>
    <t xml:space="preserve">Вплив зміни валютних курсів на залишок коштів </t>
  </si>
  <si>
    <t>Довгострокові зобов'язання і забезпечення</t>
  </si>
  <si>
    <t>Поточні зобов'язання і забезпечення</t>
  </si>
  <si>
    <t>Собівартість реалізованої продукції (товарів, робіт, послуг)</t>
  </si>
  <si>
    <t>&gt; 1</t>
  </si>
  <si>
    <t>транспортні витрати</t>
  </si>
  <si>
    <t>витрати на зберігання та упаковку</t>
  </si>
  <si>
    <t>Коефіцієнти рентабельності та прибутковості</t>
  </si>
  <si>
    <t>Аналіз капітальних інвестицій</t>
  </si>
  <si>
    <t>Коефіцієнти фінансової стійкості та ліквідності</t>
  </si>
  <si>
    <t xml:space="preserve">І  </t>
  </si>
  <si>
    <t xml:space="preserve">ІІ  </t>
  </si>
  <si>
    <t xml:space="preserve">ІІІ  </t>
  </si>
  <si>
    <t>Стандарти звітності П(с)БОУ</t>
  </si>
  <si>
    <t>Стандарти звітності МСФЗ</t>
  </si>
  <si>
    <t>Перенесено з додаткового капіталу</t>
  </si>
  <si>
    <t>Марка</t>
  </si>
  <si>
    <t>Рік придбання</t>
  </si>
  <si>
    <t>Витрати, усього</t>
  </si>
  <si>
    <t>Договір</t>
  </si>
  <si>
    <t>Дата початку оренди</t>
  </si>
  <si>
    <t>Основні фінансові показники</t>
  </si>
  <si>
    <t>Чистий дохід від реалізації продукції (товарів, робіт, послуг)</t>
  </si>
  <si>
    <t>витрати на оренду службових автомобілів</t>
  </si>
  <si>
    <t>Загальна кошторисна вартість</t>
  </si>
  <si>
    <t>Капітальні інвестиції</t>
  </si>
  <si>
    <t>IV. Капітальні інвестиції</t>
  </si>
  <si>
    <t xml:space="preserve">IV. Капітальні інвестиції </t>
  </si>
  <si>
    <t>VI. Звіт про фінансовий стан</t>
  </si>
  <si>
    <t>V. Коефіцієнтний аналіз</t>
  </si>
  <si>
    <t>курсові різниці</t>
  </si>
  <si>
    <t>4010</t>
  </si>
  <si>
    <t>x</t>
  </si>
  <si>
    <t>Адміністративні витрати, у тому числі:</t>
  </si>
  <si>
    <t>Витрати на збут, у тому числі:</t>
  </si>
  <si>
    <t>Рентабельність EBITDA</t>
  </si>
  <si>
    <t>Коефіцієнт фінансової стійкості</t>
  </si>
  <si>
    <t>Пояснення та обґрунтування до запланованого рівня доходів/витрат</t>
  </si>
  <si>
    <t>Елементи операційних витрат</t>
  </si>
  <si>
    <t>Найменування об’єкта</t>
  </si>
  <si>
    <t>_________________________</t>
  </si>
  <si>
    <t>____________________________________________</t>
  </si>
  <si>
    <t>Коди</t>
  </si>
  <si>
    <t>інші операційні витрати (розшифрувати)</t>
  </si>
  <si>
    <t>Неконтрольована частка</t>
  </si>
  <si>
    <t>директор</t>
  </si>
  <si>
    <t>працівники</t>
  </si>
  <si>
    <t>Найменування показника</t>
  </si>
  <si>
    <t>Інформація згідно із стратегічним планом розвитку</t>
  </si>
  <si>
    <t>Усього зобов'язання і забезпечення</t>
  </si>
  <si>
    <t>Усього активи</t>
  </si>
  <si>
    <t>Доходи і витрати (деталізація)</t>
  </si>
  <si>
    <t>I. Формування фінансових результатів</t>
  </si>
  <si>
    <t>Ковенанти/обмежувальні коефіцієнти</t>
  </si>
  <si>
    <t>адміністративно-управлінський персонал</t>
  </si>
  <si>
    <t>власні кошти</t>
  </si>
  <si>
    <t>кредитні кошти</t>
  </si>
  <si>
    <t>інші джерела (зазначити джерело)</t>
  </si>
  <si>
    <t xml:space="preserve">Найменування об’єктів </t>
  </si>
  <si>
    <t>Власні кошти (розшифрувати)</t>
  </si>
  <si>
    <t>Валовий прибуток/збиток</t>
  </si>
  <si>
    <t>Питома вага в загальному обсязі реалізації, %</t>
  </si>
  <si>
    <t>кількість продукції/             наданих послуг, одиниця виміру</t>
  </si>
  <si>
    <t>Дата видачі/погашення (графік)</t>
  </si>
  <si>
    <t xml:space="preserve">Довгострокові зобов'язання, усього </t>
  </si>
  <si>
    <t>Короткострокові зобов'язання, усього</t>
  </si>
  <si>
    <t>Інші фінансові зобов'язання, усього</t>
  </si>
  <si>
    <t xml:space="preserve">у тому числі </t>
  </si>
  <si>
    <t>Рік початку                і закінчення будівництва</t>
  </si>
  <si>
    <t xml:space="preserve">               (підпис)</t>
  </si>
  <si>
    <t>Збільшення</t>
  </si>
  <si>
    <t>Характеризує ефективність використання активів підприємства</t>
  </si>
  <si>
    <t>Характеризує ефективність господарської діяльності підприємства</t>
  </si>
  <si>
    <t>Характеризує співвідношення власних та позикових коштів і залежність підприємства від зовнішніх фінансових джерел</t>
  </si>
  <si>
    <t>Характеризує інвестиційну політику підприємства</t>
  </si>
  <si>
    <t>Показує достатність ресурсів підприємства, які може бути використано для погашення його поточних зобов'язань.  Нормативним значенням для цього показника є &gt; 1–1,5</t>
  </si>
  <si>
    <t xml:space="preserve">      Загальна інформація про підприємство (резюме)</t>
  </si>
  <si>
    <t>Мета використання</t>
  </si>
  <si>
    <t>освоєння капітальних вкладень</t>
  </si>
  <si>
    <t>фінансування капітальних інвестицій (оплата грошовими коштами), усього</t>
  </si>
  <si>
    <t>План з повернення коштів</t>
  </si>
  <si>
    <t>Інші коефіцієнти/ковенанти, якщо такі передбачені умовами кредитних договорів, із зазначенням банку, валюти та суми зобов'язання на дату останньої звітності, строку погашення. У графі "Оптимальне значення" вказати граничне значення коефіцієнта</t>
  </si>
  <si>
    <t>План із залучення коштів</t>
  </si>
  <si>
    <t>(    )</t>
  </si>
  <si>
    <t>Інші операційні доходи</t>
  </si>
  <si>
    <t>Дохід від участі в капіталі</t>
  </si>
  <si>
    <t>Втрати від участі в капіталі</t>
  </si>
  <si>
    <t>Інші фінансові доходи</t>
  </si>
  <si>
    <t>Фінансові витрати</t>
  </si>
  <si>
    <t>Інші доходи, усього, у тому числі:</t>
  </si>
  <si>
    <t>Інші доходи</t>
  </si>
  <si>
    <t>Інші витрати</t>
  </si>
  <si>
    <t>Витрати з податку на прибуток</t>
  </si>
  <si>
    <t>Дохід з податку на прибуток</t>
  </si>
  <si>
    <t xml:space="preserve">Прибуток від припиненої діяльності після оподаткування </t>
  </si>
  <si>
    <t xml:space="preserve">Збиток від припиненої діяльності після оподаткування </t>
  </si>
  <si>
    <t>Залишок коштів на початок періоду</t>
  </si>
  <si>
    <t>Чистий рух коштів від операційної діяльності</t>
  </si>
  <si>
    <t>Чистий рух коштів від фінансової діяльності</t>
  </si>
  <si>
    <t>Залишок коштів на кінець періоду</t>
  </si>
  <si>
    <t>Рентабельність діяльності</t>
  </si>
  <si>
    <t>Рентабельність активів</t>
  </si>
  <si>
    <t>Рентабельність власного капіталу</t>
  </si>
  <si>
    <t>Коефіцієнт зносу основних засобів</t>
  </si>
  <si>
    <t>Необоротні активи, усього, у тому числі:</t>
  </si>
  <si>
    <t>первісна вартість</t>
  </si>
  <si>
    <t>знос</t>
  </si>
  <si>
    <t>Оборотні активи, усього, у тому числі:</t>
  </si>
  <si>
    <t>VІI. Кредитна політика</t>
  </si>
  <si>
    <t>7000</t>
  </si>
  <si>
    <t>7001</t>
  </si>
  <si>
    <t>7002</t>
  </si>
  <si>
    <t>7003</t>
  </si>
  <si>
    <t>7010</t>
  </si>
  <si>
    <t>7011</t>
  </si>
  <si>
    <t>7012</t>
  </si>
  <si>
    <t>7013</t>
  </si>
  <si>
    <t>VIII. Дані про персонал та витрати на оплату праці</t>
  </si>
  <si>
    <t>8000</t>
  </si>
  <si>
    <t>8001</t>
  </si>
  <si>
    <t>8002</t>
  </si>
  <si>
    <t>8003</t>
  </si>
  <si>
    <t>8010</t>
  </si>
  <si>
    <t>8020</t>
  </si>
  <si>
    <t>8021</t>
  </si>
  <si>
    <t>8022</t>
  </si>
  <si>
    <t>8023</t>
  </si>
  <si>
    <t>Інші операційні доходи, усього, у тому числі:</t>
  </si>
  <si>
    <t>нетипові операційні доходи (розшифрувати)</t>
  </si>
  <si>
    <t>інші операційні доходи (розшифрувати)</t>
  </si>
  <si>
    <t>Інші витрати, усього, у тому числі:</t>
  </si>
  <si>
    <t>Фінансовий результат від операційної діяльності, рядок 1100</t>
  </si>
  <si>
    <t>Нараховані до сплати відрахування частини чистого прибутку, усього, у тому числі:</t>
  </si>
  <si>
    <t>погашення реструктуризованих та відстрочених сум, що підлягають сплаті в поточному році до бюджетів та державних цільових фондів</t>
  </si>
  <si>
    <t xml:space="preserve">Надходження грошових коштів від операційної діяльності </t>
  </si>
  <si>
    <t>Повернення податків і зборів, у тому числі:</t>
  </si>
  <si>
    <t>податку на додану вартість</t>
  </si>
  <si>
    <t>Надходження авансів від покупців і замовників</t>
  </si>
  <si>
    <t>Видатки грошових коштів від операційної діяльності</t>
  </si>
  <si>
    <t xml:space="preserve">Розрахунки за продукцію (товари, роботи та послуги) </t>
  </si>
  <si>
    <t xml:space="preserve">Розрахунки з оплати праці </t>
  </si>
  <si>
    <t>Зобов’язання з податків, зборів та інших обов’язкових платежів, у тому числі:</t>
  </si>
  <si>
    <t>податок на прибуток підприємств</t>
  </si>
  <si>
    <t>податок на додану вартість</t>
  </si>
  <si>
    <t>Повернення коштів до бюджету</t>
  </si>
  <si>
    <t xml:space="preserve">Надходження грошових коштів від інвестиційної діяльності </t>
  </si>
  <si>
    <t>Виручка від реалізації фінансових інвестицій</t>
  </si>
  <si>
    <t xml:space="preserve">Виручка від реалізації необоротних активів </t>
  </si>
  <si>
    <t xml:space="preserve">Видатки грошових коштів від інвестиційної діяльності </t>
  </si>
  <si>
    <t xml:space="preserve">Надходження грошових коштів від фінансової діяльності </t>
  </si>
  <si>
    <t>Надходження від власного капіталу</t>
  </si>
  <si>
    <t xml:space="preserve">Видатки грошових коштів від фінансової діяльності </t>
  </si>
  <si>
    <t>Витрачання на викуп власних акцій</t>
  </si>
  <si>
    <t>капітальний ремонт</t>
  </si>
  <si>
    <t>Зменшення</t>
  </si>
  <si>
    <t xml:space="preserve">      1. Дані про підприємство, персонал та витрати на оплату праці</t>
  </si>
  <si>
    <t>плюс амортизація, рядок 1430</t>
  </si>
  <si>
    <t>мінус операційні доходи від курсових різниць, рядок 1071</t>
  </si>
  <si>
    <t>плюс операційні витрати від курсових різниць, рядок 1081</t>
  </si>
  <si>
    <t>мінус значні нетипові операційні доходи, рядок 1072</t>
  </si>
  <si>
    <t>плюс значні нетипові операційні витрати, рядок 1082</t>
  </si>
  <si>
    <t xml:space="preserve"> У разі збільшення витрат на оплату праці в плановому році порівняно з установленим рівнем поточного року та фактом попереднього року надаються відповідні обґрунтування. </t>
  </si>
  <si>
    <t>Документ, яким затверджений титул будови,
із зазначенням органу, який його погодив</t>
  </si>
  <si>
    <t>ІІІ. Рух грошових коштів (за прямим методом)</t>
  </si>
  <si>
    <t>Цільове фінансування</t>
  </si>
  <si>
    <t>Отримано залучених коштів, усього, у тому числі:</t>
  </si>
  <si>
    <t>Повернено залучених коштів, усього, у тому числі:</t>
  </si>
  <si>
    <t>інші податки та збори (розшифрувати)</t>
  </si>
  <si>
    <t>митні платежі</t>
  </si>
  <si>
    <t xml:space="preserve">єдиний внесок на загальнообов'язкове державне соціальне страхування                      </t>
  </si>
  <si>
    <t>інші податки, збори та платежі (розшифрувати)</t>
  </si>
  <si>
    <t>Погашення податкового боргу, усього, у тому числі:</t>
  </si>
  <si>
    <t>земельний податок</t>
  </si>
  <si>
    <t>орендна плата</t>
  </si>
  <si>
    <t>Чистий фінансовий результат</t>
  </si>
  <si>
    <t>Чистий фінансовий результат, у тому числі:</t>
  </si>
  <si>
    <t>М. П. (посада, П.І.Б., дата, підпис)</t>
  </si>
  <si>
    <t>Одиниця виміру, тис. грн</t>
  </si>
  <si>
    <t xml:space="preserve">Прибуток </t>
  </si>
  <si>
    <t>Збиток</t>
  </si>
  <si>
    <t>рентна плата за користування надрами</t>
  </si>
  <si>
    <t>основні засоби</t>
  </si>
  <si>
    <t>гроші та їх еквіваленти</t>
  </si>
  <si>
    <t>У тому числі державні гранти і субсидії</t>
  </si>
  <si>
    <t>У тому числі фінансові запозичення</t>
  </si>
  <si>
    <t>довгострокові зобов'язання</t>
  </si>
  <si>
    <t>короткострокові зобов'язання</t>
  </si>
  <si>
    <t>інші фінансові зобов'язання</t>
  </si>
  <si>
    <t>Середньомісячні витрати на оплату праці одного працівника (грн), усього, у тому числі:</t>
  </si>
  <si>
    <t>Витрати на сировину та основні матеріали</t>
  </si>
  <si>
    <t>Витрати на електроенергію</t>
  </si>
  <si>
    <t>Витрати, що здійснюються для підтримання об’єкта в робочому стані (проведення ремонту, технічного огляду, нагляду, обслуговування тощо)</t>
  </si>
  <si>
    <t>Амортизація основних засобів і нематеріальних активів</t>
  </si>
  <si>
    <t>Інші витрати (розшифрувати)</t>
  </si>
  <si>
    <t>Виручка від реалізації продукції (товарів, робіт, послуг)</t>
  </si>
  <si>
    <t>Цільове фінансування  (розшифрувати)</t>
  </si>
  <si>
    <t>Коефіцієнт відношення капітальних інвестицій до амортизації
(капітальні інвестиції, рядок 4000 / амортизація, рядок 1430)</t>
  </si>
  <si>
    <t>Коефіцієнт відношення капітальних інвестицій до чистого доходу від реалізації продукції (товарів, робіт, послуг)
(капітальні інвестиції, рядок 4000 / чистий дохід від реалізації продукції (товарів, робіт, послуг), рядок 1000)</t>
  </si>
  <si>
    <t>Коефіцієнт зносу основних засобів 
(сума зносу, рядок 6003 / первісна вартість основних засобів, рядок 6002)</t>
  </si>
  <si>
    <t>Фонд оплати праці, тис. грн, у тому числі:</t>
  </si>
  <si>
    <t>Витрати на оплату праці, тис. грн, у тому числі:</t>
  </si>
  <si>
    <t>чистий дохід  від реалізації продукції (товарів, робіт, послуг),     тис. грн</t>
  </si>
  <si>
    <t>ціна одиниці     (вартість  продукції/     наданих послуг), грн</t>
  </si>
  <si>
    <t>тис. грн (без ПДВ)</t>
  </si>
  <si>
    <t>Валова рентабельність
(валовий прибуток, рядок 1020 / чистий дохід від реалізації продукції (товарів, робіт, послуг), рядок 1000) х 100, %</t>
  </si>
  <si>
    <t>Рентабельність EBITDA
(EBITDA, рядок 1310 / чистий дохід від реалізації продукції (товарів, робіт, послуг), рядок 1000) х 100, %</t>
  </si>
  <si>
    <t>Рентабельність діяльності
(чистий фінансовий результат, рядок 1200 / чистий дохід від реалізації продукції (товарів, робіт, послуг), рядок 1000) х 100, %</t>
  </si>
  <si>
    <t>Рентабельність активів
(чистий фінансовий результат, рядок 1200 / вартість активів, рядок 6020) х 100, %</t>
  </si>
  <si>
    <t>{Додаток 1 в редакції Наказу Міністерства економічного розвитку і торгівлі № 1394 від 03.11.2015}</t>
  </si>
  <si>
    <t xml:space="preserve">Місце знаходження  </t>
  </si>
  <si>
    <t>РОЗГЛЯНУТО</t>
  </si>
  <si>
    <t>ПОГОДЖЕНО:</t>
  </si>
  <si>
    <t xml:space="preserve">    </t>
  </si>
  <si>
    <t>(директор галузевого департаменту  міської ради)</t>
  </si>
  <si>
    <t>(тис. грн.)</t>
  </si>
  <si>
    <t>Первісна балансова вартість введених потужностей на початок планового року (зазначити рік)</t>
  </si>
  <si>
    <t>Незавершене будівництво на початок планового року (зазначити рік)</t>
  </si>
  <si>
    <t xml:space="preserve">у тому числі за кварталами </t>
  </si>
  <si>
    <t>(тис.грн.)</t>
  </si>
  <si>
    <t>Поповнення статутного капіталу підприємства</t>
  </si>
  <si>
    <t xml:space="preserve">Направлення коштів на: </t>
  </si>
  <si>
    <t xml:space="preserve">Усього виплат 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</si>
  <si>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</si>
  <si>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</si>
  <si>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Усього пасиви</t>
  </si>
  <si>
    <t>Контроль</t>
  </si>
  <si>
    <t xml:space="preserve">      2. Інформація про бізнес підприємства (код рядка 1000 фінансового плану)</t>
  </si>
  <si>
    <t xml:space="preserve">      3. Діючі фінансові зобов'язання підприємства</t>
  </si>
  <si>
    <t xml:space="preserve">      4. Інформація щодо отримання та повернення залучених коштів</t>
  </si>
  <si>
    <t>5. Витрати, пов'язані з використанням власних службових автомобілів (у складі адміністративних витрат, рядок 1031)</t>
  </si>
  <si>
    <t>6. Витрати на оренду службових автомобілів (у складі адміністративних витрат, рядок 1032)</t>
  </si>
  <si>
    <t>8. Капітальне будівництво (рядок 4010 таблиці 4)</t>
  </si>
  <si>
    <t>Таблиця 6</t>
  </si>
  <si>
    <t>Продовження Таблиці 6</t>
  </si>
  <si>
    <t>Таблиця 7</t>
  </si>
  <si>
    <t>Таблиця 5</t>
  </si>
  <si>
    <t>Таблиця 4</t>
  </si>
  <si>
    <t>Таблиця 3</t>
  </si>
  <si>
    <t>Таблиця 2</t>
  </si>
  <si>
    <t>Таблиця 1</t>
  </si>
  <si>
    <r>
      <t xml:space="preserve">Середня кількість працівників </t>
    </r>
    <r>
      <rPr>
        <sz val="16"/>
        <rFont val="Times New Roman"/>
        <family val="1"/>
        <charset val="204"/>
      </rPr>
      <t>(штатних працівників, зовнішніх сумісників та працівників, що працюють за цивільно-правовими договорами)</t>
    </r>
    <r>
      <rPr>
        <b/>
        <sz val="16"/>
        <rFont val="Times New Roman"/>
        <family val="1"/>
        <charset val="204"/>
      </rPr>
      <t>, у тому числі:</t>
    </r>
  </si>
  <si>
    <t>Директор КП</t>
  </si>
  <si>
    <t>Усього нараховано виплат</t>
  </si>
  <si>
    <t>Матеріальні витрати</t>
  </si>
  <si>
    <t>(тис.грн)</t>
  </si>
  <si>
    <t>(тис. грн)</t>
  </si>
  <si>
    <t xml:space="preserve">Нраховані до сплати податки та збори до Державного бюджету України (податкові платежі) </t>
  </si>
  <si>
    <t>Нараховані до сплати податки та збори до місцевих бюджетів (податкові платежі)</t>
  </si>
  <si>
    <t>Нараховані до сплати інші податки, збори та платежі</t>
  </si>
  <si>
    <t xml:space="preserve"> (посада)</t>
  </si>
  <si>
    <t>Нараховані до сплати податки, збори та інші обов'язкові платежі</t>
  </si>
  <si>
    <t>Нараховані до сплати податки та збори до Державного бюджету України (податкові платежі), усього, у тому числі:</t>
  </si>
  <si>
    <t>військовий збір</t>
  </si>
  <si>
    <t>Нараховані до сплати податки та збори до місцевих бюджетів (податкові платежі), усього, у тому числі:</t>
  </si>
  <si>
    <t>Нараховані до сплати інші податки, збори та платежі, усього, у тому числі:</t>
  </si>
  <si>
    <r>
      <t>Інші надходження (розшифрувати)</t>
    </r>
    <r>
      <rPr>
        <i/>
        <sz val="16"/>
        <rFont val="Times New Roman"/>
        <family val="1"/>
        <charset val="204"/>
      </rPr>
      <t xml:space="preserve"> </t>
    </r>
  </si>
  <si>
    <t xml:space="preserve">акцизний податок </t>
  </si>
  <si>
    <t xml:space="preserve">єдиний внесок на загальнообов'язкове державне соціальне страхування    </t>
  </si>
  <si>
    <t>Надходження від отримання субсидій, дотацій</t>
  </si>
  <si>
    <t>Надходження від повернення авансів</t>
  </si>
  <si>
    <t>Надходження від відсотків за залишками коштів на поточних рахунках</t>
  </si>
  <si>
    <t>Витрачання на придбання фінансових інвестицій, у тому числі:</t>
  </si>
  <si>
    <t xml:space="preserve">витрачання на придбання акцій та облігацій </t>
  </si>
  <si>
    <t>Витрачання на придбання необоротних активів, у тому числі:</t>
  </si>
  <si>
    <r>
      <t>придбання (створення) нематеріальних активів (розшифрувати)</t>
    </r>
    <r>
      <rPr>
        <i/>
        <sz val="16"/>
        <rFont val="Times New Roman"/>
        <family val="1"/>
        <charset val="204"/>
      </rPr>
      <t xml:space="preserve"> </t>
    </r>
  </si>
  <si>
    <t>капітальне будівництво (розшифрувати)</t>
  </si>
  <si>
    <t>модернізація, модифікація (добудова, дообладнання, реконструкція) основних засобів (розшифрувати)</t>
  </si>
  <si>
    <t>капітальний ремонт (розшифрувати)</t>
  </si>
  <si>
    <t>Надходження від отримання позик/кредитів/облігацій/векселів</t>
  </si>
  <si>
    <t>Витрачання на сплату дивідендів</t>
  </si>
  <si>
    <t>Витрачання на сплату відсотків за користування позиковим капіталом</t>
  </si>
  <si>
    <t>Залишок коштів на початок року</t>
  </si>
  <si>
    <t>Залишок коштів на кінець року</t>
  </si>
  <si>
    <t>(тис. грн) без ПДВ</t>
  </si>
  <si>
    <t>1048/1</t>
  </si>
  <si>
    <r>
      <t>у тому числі:</t>
    </r>
    <r>
      <rPr>
        <i/>
        <sz val="16"/>
        <rFont val="Times New Roman"/>
        <family val="1"/>
        <charset val="204"/>
      </rPr>
      <t xml:space="preserve"> </t>
    </r>
  </si>
  <si>
    <t xml:space="preserve">Найменування видів діяльності </t>
  </si>
  <si>
    <t>VІІ. Розподіл коштів, отриманих з  бюджету на поповнення Статутного капіталу</t>
  </si>
  <si>
    <t>Надходження коштів з  бюджету</t>
  </si>
  <si>
    <t>Рентабельність власного капіталу
(чистий фінансовий результат, рядок 1200 / власний капітал, рядок 6030) х 100, %</t>
  </si>
  <si>
    <t>Коефіцієнт відношення боргу до EBITDA
(довгострокові зобов'язання, рядок 6040 + поточні зобов'язання, рядок 6050) / EBITDA, рядок 1310</t>
  </si>
  <si>
    <t>Коефіцієнт фінансової стійкості
(власний капітал, рядок 6030 / (довгострокові зобов'язання, рядок 6040 + поточні зобов'язання, рядок 6050))</t>
  </si>
  <si>
    <t>Коефіцієнт поточної ліквідності (покриття)
(оборотні активи, рядок 6010 / поточні зобов'язання, рядок 6050)</t>
  </si>
  <si>
    <t>Інформація щодо проектно-кошторисної документації (стан розроблення, затвердження, у разі затвердження зазначити орган, яким затверджено, та відповідний документ)</t>
  </si>
  <si>
    <t>тис. грн</t>
  </si>
  <si>
    <t>Інші адміністративні витрати, усього, у тому числі:</t>
  </si>
  <si>
    <t xml:space="preserve">                   (підпис)</t>
  </si>
  <si>
    <t>Собівартість реалізованої продукції (товарів, робіт, послуг)
Інші витрати, всього, у тому числі:</t>
  </si>
  <si>
    <t>Інші операційні витрати,  усього, у тому числі:</t>
  </si>
  <si>
    <t>Надходження грошових коштів від операційної діяльності</t>
  </si>
  <si>
    <t>Поповнення статутного капіталу підприємства, усього, у тому числі:</t>
  </si>
  <si>
    <t xml:space="preserve">придбання на оновлення необоротних активів </t>
  </si>
  <si>
    <t>поповнення обігових коштів підприємства</t>
  </si>
  <si>
    <t>Інші витрати на збут, усього, у тому числі:</t>
  </si>
  <si>
    <t>Інші надходження, усього, у тому числі:</t>
  </si>
  <si>
    <t>придбання (створення) нематеріальних активів, усього, у тому числі:</t>
  </si>
  <si>
    <t xml:space="preserve">модернізація, модифікація (добудова, дообладнання, реконструкція) основних засобів, усього, у тому числі: </t>
  </si>
  <si>
    <t xml:space="preserve">капітальний ремонт, усього, у тому числі: </t>
  </si>
  <si>
    <t>Витрачання на погашення позик/кредитів/облігацій/векселів</t>
  </si>
  <si>
    <t>Інші фонди, усього, у тому числі:</t>
  </si>
  <si>
    <t>Інші цілі, усього, у тому числі:</t>
  </si>
  <si>
    <t>Нараховані до сплати податки та збори до Державного бюджету України (податкові платежі)</t>
  </si>
  <si>
    <t>інші податки та збори, усього, у тому числі:</t>
  </si>
  <si>
    <t>інші податки, збори та платежі, усього, у тому числі:</t>
  </si>
  <si>
    <t>Погашення податкового боргу</t>
  </si>
  <si>
    <t>інші (штрафи, пені, неустойки),  усього, у тому числі:</t>
  </si>
  <si>
    <t xml:space="preserve">Суб'єкт управління   </t>
  </si>
  <si>
    <t>Розшифровка до Таблиці 1 "Формування фінансових результатів"</t>
  </si>
  <si>
    <t>Розшифровка до Таблиці 2 "Розрахунки з бюджетом"</t>
  </si>
  <si>
    <t>Розшифровка до Таблиці 3 "Рух грошових коштів (за прямим методом)"</t>
  </si>
  <si>
    <t>Розшифровка до Таблиці 7 "Розподіл коштів, отриманих з  бюджету на поповнення Статутного капіталу"</t>
  </si>
  <si>
    <r>
      <t>придбання (виготовлення) основних засобів (розшифрувати)</t>
    </r>
    <r>
      <rPr>
        <i/>
        <sz val="16"/>
        <rFont val="Times New Roman"/>
        <family val="1"/>
        <charset val="204"/>
      </rPr>
      <t xml:space="preserve"> </t>
    </r>
  </si>
  <si>
    <r>
      <t xml:space="preserve">Середня кількість працівників </t>
    </r>
    <r>
      <rPr>
        <sz val="16"/>
        <color theme="1"/>
        <rFont val="Times New Roman"/>
        <family val="1"/>
        <charset val="204"/>
      </rPr>
      <t>(штатних працівників, зовнішніх сумісників та працівників, що працюють за цивільно-правовими договорами)</t>
    </r>
    <r>
      <rPr>
        <b/>
        <sz val="16"/>
        <color theme="1"/>
        <rFont val="Times New Roman"/>
        <family val="1"/>
        <charset val="204"/>
      </rPr>
      <t>, у тому числі:</t>
    </r>
  </si>
  <si>
    <t>Додаток 1</t>
  </si>
  <si>
    <t>до рішення виконавчого комітету міської ради</t>
  </si>
  <si>
    <t>від ___________________________№___________</t>
  </si>
  <si>
    <t>Директор департаменту економіки і інвестицій міської ради</t>
  </si>
  <si>
    <t>М.П. Мартьянов</t>
  </si>
  <si>
    <t>Директор департаменту фінансів міської ради</t>
  </si>
  <si>
    <t>Н.Д. Луценко</t>
  </si>
  <si>
    <t>2024 рік</t>
  </si>
  <si>
    <t xml:space="preserve"> (ініціали, прізвище)    </t>
  </si>
  <si>
    <t>Комунальне підприємство</t>
  </si>
  <si>
    <t>м. Вінниця</t>
  </si>
  <si>
    <t>придбання (створення) основних засобів,  усього, у тому числі:</t>
  </si>
  <si>
    <t xml:space="preserve">Розшифровка до Таблиці 4 "Капітальні інвестиції" </t>
  </si>
  <si>
    <r>
      <t>Інші надходження (відсотки за депозитним рахунком)</t>
    </r>
    <r>
      <rPr>
        <i/>
        <sz val="16"/>
        <rFont val="Times New Roman"/>
        <family val="1"/>
        <charset val="204"/>
      </rPr>
      <t xml:space="preserve"> </t>
    </r>
  </si>
  <si>
    <t>2025 рік</t>
  </si>
  <si>
    <t>Інші фінансові доходи (розшифрувати)</t>
  </si>
  <si>
    <t xml:space="preserve">Витрати на паливо </t>
  </si>
  <si>
    <t>нетипові операційні витрати (розшифрувати)</t>
  </si>
  <si>
    <t>комунальними підприємствами, що є власністю Вінницької міської територіальної громади до бюджету Вінницької міської ТГ</t>
  </si>
  <si>
    <t>у тому числі за основними видами діяльності за КВЕД</t>
  </si>
  <si>
    <t>відрахування частини чистого прибутку комунальними підприємствами, що є власністю Вінницької міської територіальної громади до бюджету Вінницької міської ТГ</t>
  </si>
  <si>
    <t>інші  (штрафи, пені, неустойки) (розшифрувати)</t>
  </si>
  <si>
    <t>тис. Грн</t>
  </si>
  <si>
    <t>придбання (виготовлення) основних засобів, усього, у т.ч.:</t>
  </si>
  <si>
    <t>трактор-газонокосарка</t>
  </si>
  <si>
    <t>генератор</t>
  </si>
  <si>
    <t>комп'ютер Intel 1151 i5-8400 Coffee Lace</t>
  </si>
  <si>
    <t>водонагрівач електричний</t>
  </si>
  <si>
    <t>двигун АИР 112 м2 ( вапл 32 мм )</t>
  </si>
  <si>
    <t>мишка Logitech B100 (910-003357) Black - оптическая, проводная, 800dp + scroll 2 шт</t>
  </si>
  <si>
    <t>пальник покрівельний Т=800-1200*С; 2KW;d= 40MM плоска насадка=22ММ</t>
  </si>
  <si>
    <t>струйова трубка для миття</t>
  </si>
  <si>
    <t>апарат контрольно-касовий електронний МІНІ-Т400 МЕ КСЕФ</t>
  </si>
  <si>
    <t>монітор Dell SE2416H (210-AF2C) (2 шт)</t>
  </si>
  <si>
    <t>передача приміщень стадіон Ватутіна 14.08.19р.</t>
  </si>
  <si>
    <t>капітальний ремонт, усього, у т.ч.:</t>
  </si>
  <si>
    <t>заміна вікон частини будівлі стадіону</t>
  </si>
  <si>
    <t>Директор департаменту охорони здоров'я міської ради</t>
  </si>
  <si>
    <t>КОМУНАЛЬНЕ ПІДПРИЄМСТВО "МІСЬКИЙ ЛІКУВАЛЬНО-ДІАГНОСТИЧНИЙ ЦЕНТР"</t>
  </si>
  <si>
    <t>Департамент охорони здоров'я Вінницької міської ради</t>
  </si>
  <si>
    <t>Охорона здоров'я</t>
  </si>
  <si>
    <t>Загальна медична практика</t>
  </si>
  <si>
    <t>вул. Київська буд.68, м. Вінниця</t>
  </si>
  <si>
    <t>65-22-25</t>
  </si>
  <si>
    <t>86.21</t>
  </si>
  <si>
    <t>Фостаковський Дмитро Стефанович</t>
  </si>
  <si>
    <t>витрати на страхування медичних працівників</t>
  </si>
  <si>
    <t>витрати на водопостачання та водовідведення</t>
  </si>
  <si>
    <t>витрати на підвищення кваліфікації лікарів</t>
  </si>
  <si>
    <t>витрати на вимірювання зони зовнішнього опромінювання медичних працівників</t>
  </si>
  <si>
    <t xml:space="preserve">витрати на обстеження працівників </t>
  </si>
  <si>
    <t>витрати на оренду основних засобів</t>
  </si>
  <si>
    <t xml:space="preserve">витрати на охорону </t>
  </si>
  <si>
    <t>витрати на земельний податок</t>
  </si>
  <si>
    <t>витрати на дератизацію та дезинсекцію</t>
  </si>
  <si>
    <t>витрати на послуги зв'язку, інтернет резервований</t>
  </si>
  <si>
    <t>витрати на утилізацію небезпечних відходів</t>
  </si>
  <si>
    <t>витрати на довідник головної медсестри</t>
  </si>
  <si>
    <t>витрати на страхування майна</t>
  </si>
  <si>
    <t>витрати на пільгові пенсії</t>
  </si>
  <si>
    <t>витрати на охорону праці, техніку безпеки</t>
  </si>
  <si>
    <t>витрати на послугу по знесенню дерев</t>
  </si>
  <si>
    <t>витрати на оплату за розрахунково-касове обслуговування</t>
  </si>
  <si>
    <t>витрати на вивіз сміття</t>
  </si>
  <si>
    <t>витрати на чистку килимів (компанія "Чисте місто")</t>
  </si>
  <si>
    <t>витрати на інкасацію Ощадбанк</t>
  </si>
  <si>
    <t>витрати на списання матеріалів</t>
  </si>
  <si>
    <t>витрати на пожежне спостереження</t>
  </si>
  <si>
    <t>витрати на періодику</t>
  </si>
  <si>
    <t>витрати на послуги БТІ з внесення змін до інвентарної карти будівлі</t>
  </si>
  <si>
    <t>витрати на послуги з постачання програми для роботи в МЕДОК</t>
  </si>
  <si>
    <t>реалізація матеріалів та послуг для спільної діяльності</t>
  </si>
  <si>
    <t>дохід від реалізації шприців, б/у дзеркал</t>
  </si>
  <si>
    <t>доходи від оренди майна</t>
  </si>
  <si>
    <t>витрати матеріалів на спільну діяльність</t>
  </si>
  <si>
    <t>преміювання до свят</t>
  </si>
  <si>
    <t>відшкодування згідно листків непрацездатності (5 днів)</t>
  </si>
  <si>
    <t>нарахування на преміальні виплати та виплати згідно листків непрацездатності</t>
  </si>
  <si>
    <t>витрати на новорічні подарунки працівникам</t>
  </si>
  <si>
    <t>витрати на ремонт орендованого автомобільного транспорту</t>
  </si>
  <si>
    <t>витрати на запасні частини для орендованого автомобільного транспорту</t>
  </si>
  <si>
    <t>витрати на підписку газет</t>
  </si>
  <si>
    <t>витрати на паливно-мастильні матеріали для орендованого автомобіля</t>
  </si>
  <si>
    <t>комісія за договором фінансового лізингу</t>
  </si>
  <si>
    <t>фінансування для надання матеріального забезпечення з Вінницьке відділення Управління виконавчої дирекції Фонду соціального страхування України у Вінницькій області</t>
  </si>
  <si>
    <t>надходження від оренди майна</t>
  </si>
  <si>
    <t>надходження від реалізації б/у шприців, дзеркал</t>
  </si>
  <si>
    <t>надходження від спільної діяльності</t>
  </si>
  <si>
    <t>витрати на відрядження</t>
  </si>
  <si>
    <t>профспілкові внески</t>
  </si>
  <si>
    <t>за розрахунково-касове обслуговування</t>
  </si>
  <si>
    <t>відшкодування пільгових пенсій</t>
  </si>
  <si>
    <t>витрати за виконавчими листами</t>
  </si>
  <si>
    <t>кондиціонер (3 шт)</t>
  </si>
  <si>
    <t>столи, стільці, шафи,ваги, жалюзі та інше</t>
  </si>
  <si>
    <t>водонагрівач,3 шт.</t>
  </si>
  <si>
    <t>розробка програмного забезпечення Printer</t>
  </si>
  <si>
    <t>відшкодування вартості об'єкта лізингу</t>
  </si>
  <si>
    <t>КП "МІСЬКИЙ ЛІКУВАЛЬНО-ДІАГНОСТИЧНИЙ ЦЕНТР"</t>
  </si>
  <si>
    <t>надання медичних послуг</t>
  </si>
  <si>
    <t>надання медичних послуг пільговим категоріям населення міста Вінниці за рахунок департамента соціальної політики ВМР</t>
  </si>
  <si>
    <t>надання медичних послуг застрахованим особам СК "Місто" та інших страхових компаній</t>
  </si>
  <si>
    <t>адміністративно-господарські потреби</t>
  </si>
  <si>
    <t>01.03.2019</t>
  </si>
  <si>
    <t>комплект обладнання на проведення досліджень методом ІФА</t>
  </si>
  <si>
    <t>узд апарат</t>
  </si>
  <si>
    <t>МКП "Вінницький фонд муніципальних інвестицій"</t>
  </si>
  <si>
    <t>кредитний договір №15-2019 (договір позики) на медичне обладнання</t>
  </si>
  <si>
    <t>8 відсотків річних</t>
  </si>
  <si>
    <t>з 22.12.2019 до 21.11.2023, щомісяця</t>
  </si>
  <si>
    <t>Медичне обладнання: відеоендоскопічна система, відеогастроскоп,відеоколоноскоп, мікропроцесорний електрохірургічний коагулятор, поліпектомічна петля 2 шт.,щипці для гарячої біопсії, захват для видалення чужорідних тіл</t>
  </si>
  <si>
    <t>кредитний договір №12-2020 (договір позики) на медичне обладнання</t>
  </si>
  <si>
    <t>6 відсотків річних</t>
  </si>
  <si>
    <t>з 13.10.2020 до 12.10.2025, щомісяця</t>
  </si>
  <si>
    <t>Медичне обладнання: мініцентрифуга-вортекс FV-2400, Мікроспін- 3 шт., мініцентрифуга високо-швидкісна Мікроспін 12, станція для виділення ZiXpress 32, бокс біологічної безпеки БІОБЕЙС, твердотільний термостат К30 з блоком К30В, відсмоктувач  медичний «БІОМЕД», серія RBO – одноканальний мікродозатор, змінний об’єм - 9 шт., бокс ультрафіолетовий для стерильних робіт, система для ампліфікації в реальному часі RotorGeneQMDx 5 канальний</t>
  </si>
  <si>
    <t>кредитний договір (договір позики) на медичне обладнання з МКП "Вінницький фонд муніципальних інвестицій"№15-2019 від 22.11.2019</t>
  </si>
  <si>
    <t>кредитний договір (договір позики) на медичне обладнання з МКП "Вінницький фонд муніципальних інвестицій"№12-2020 від 13.10.2020</t>
  </si>
  <si>
    <t>7 відсотків річних</t>
  </si>
  <si>
    <t>1 809 тис. грн</t>
  </si>
  <si>
    <t>2 988 тис. грн</t>
  </si>
  <si>
    <t>витрати на прибирання території</t>
  </si>
  <si>
    <t>витрати на послуги розробки документації КДЛ відповідно вимог ДСТУ</t>
  </si>
  <si>
    <t>витрати за надання доступу до онлайн -сервісу E-tender.ua з правом користування програмною продукцією</t>
  </si>
  <si>
    <t>комісія за банківську гарантію участі у державних закупівлях</t>
  </si>
  <si>
    <t xml:space="preserve">кондиціонер (3 шт) </t>
  </si>
  <si>
    <t>дозатор механічний 8-канальний</t>
  </si>
  <si>
    <t>принтер</t>
  </si>
  <si>
    <t>автомобіль Peugeot</t>
  </si>
  <si>
    <t>ноші медичні</t>
  </si>
  <si>
    <t>спірометр</t>
  </si>
  <si>
    <t>аналізатор рідин організму CellprepPlusLBC система</t>
  </si>
  <si>
    <t>автоматичний процесор для фарбування скелець, ASS 190</t>
  </si>
  <si>
    <t>водонагрівач,2 шт.</t>
  </si>
  <si>
    <t xml:space="preserve">холодильник </t>
  </si>
  <si>
    <t>ліжко функціональне з матрацом</t>
  </si>
  <si>
    <t>стерилізатор повітряний, 2 шт.</t>
  </si>
  <si>
    <t>повітрооброблюючий агрегат</t>
  </si>
  <si>
    <t>вивіска фасадна, 2 шт.</t>
  </si>
  <si>
    <t>відсмоктувач електричний, 2 шт.</t>
  </si>
  <si>
    <t>касовий апарат</t>
  </si>
  <si>
    <t>дозатор механічний 1-канальний, 4 шт.</t>
  </si>
  <si>
    <t>система безперебійного живлення, 6 шт.</t>
  </si>
  <si>
    <t>витрати на поліпшення орендованого приміщення по вул. Хмельницьке шосе,96</t>
  </si>
  <si>
    <t>багатофункціональний пристрій Canon, 20 шт.</t>
  </si>
  <si>
    <t>стіл маніпуляційний</t>
  </si>
  <si>
    <t>впровадження системи "IPCall.CB"</t>
  </si>
  <si>
    <t>впровадження системи "IPCall.VGW-12/20"</t>
  </si>
  <si>
    <t>налаштування терміналів голосового зв'язку системи IPCall</t>
  </si>
  <si>
    <t>датчик системи екстракорпоральної ультразвукової візуалізації</t>
  </si>
  <si>
    <t>модифікація аналізатора Cobas C311 та Cobas E411</t>
  </si>
  <si>
    <t>встановлення дверного блоку</t>
  </si>
  <si>
    <t>дообладнання легкового автомобіля RENAULT KANGOO</t>
  </si>
  <si>
    <t>кредитний договір (договір позики) на медичне обладнання з МКП "Вінницький фонд муніципальних інвестицій" від 2021</t>
  </si>
  <si>
    <t>Придбання (виготовлення) інших необоротних матеріальних активів, усього, у тому числі:</t>
  </si>
  <si>
    <t>Директор КП "МЛДЦ"</t>
  </si>
  <si>
    <t>О.В. Шиш</t>
  </si>
  <si>
    <t>придбання та оновлення необоротних активів (розшифрувати)</t>
  </si>
  <si>
    <t>автоматичний процесор для фарбування скелець (частково)</t>
  </si>
  <si>
    <t>столи, стільці, шафи, жалюзі, тумби, ваги та інше</t>
  </si>
  <si>
    <t>витрати за надання доступу до програми та бази "Медичні кадри України" та "Медична статистика"з правом користування програмною продукцією</t>
  </si>
  <si>
    <t>витрати на публікацію інформаційних матеріалів в друкованих виданнях та на сайтах в мережі інтернет</t>
  </si>
  <si>
    <t>поповнення обігових коштів (на оплату комунальних послуг)</t>
  </si>
  <si>
    <t>медикаменти та перев'язувальні матеріали</t>
  </si>
  <si>
    <r>
      <rPr>
        <b/>
        <sz val="16"/>
        <rFont val="Times New Roman"/>
        <family val="1"/>
        <charset val="204"/>
      </rPr>
      <t>Цільове фінансування</t>
    </r>
    <r>
      <rPr>
        <sz val="16"/>
        <rFont val="Times New Roman"/>
        <family val="1"/>
        <charset val="204"/>
      </rPr>
      <t xml:space="preserve">  (</t>
    </r>
    <r>
      <rPr>
        <i/>
        <sz val="16"/>
        <rFont val="Times New Roman"/>
        <family val="1"/>
        <charset val="204"/>
      </rPr>
      <t>фінансова підтримка комунальних підприємств охорони здоров'я (кошти бюджету ВМТГ на виконання заходів програми "Здоров'я вінничан на 2022-2024 роки, в тому числі:)</t>
    </r>
    <r>
      <rPr>
        <sz val="16"/>
        <rFont val="Times New Roman"/>
        <family val="1"/>
        <charset val="204"/>
      </rPr>
      <t>)</t>
    </r>
  </si>
  <si>
    <t>оплата теплопостачання</t>
  </si>
  <si>
    <t>оплата електроенергіі</t>
  </si>
  <si>
    <t>фінансова підтримка комунальних підприємств охорони здоров'я (кошти бюджету ВМТГ на виконання заходів програми "Здоров'я вінничан на 2022-2024 роки)</t>
  </si>
  <si>
    <t>2023</t>
  </si>
  <si>
    <t>ФІНАНСОВИЙ ПЛАН  
КП "МІСЬКИЙ ЛІКУВАЛЬНО-ДІАГНОСТИЧНИЙ ЦЕНТР"
на 2023 рік</t>
  </si>
  <si>
    <t xml:space="preserve">Факт
 минулого  2021 року </t>
  </si>
  <si>
    <t xml:space="preserve">Фінансовий план 
поточного 2022 року </t>
  </si>
  <si>
    <t xml:space="preserve">Очікуваний показник до кінця поточного 2022 року </t>
  </si>
  <si>
    <t xml:space="preserve">Плановий  
2023 рік </t>
  </si>
  <si>
    <t>2026 рік</t>
  </si>
  <si>
    <t>Дмитро ФОСТАКОВСЬКИЙ</t>
  </si>
  <si>
    <t xml:space="preserve">Факт минулого 2021 року </t>
  </si>
  <si>
    <t xml:space="preserve">Фінансовий план поточного 2022 року </t>
  </si>
  <si>
    <t xml:space="preserve">Плановий 2023 рік (усього) </t>
  </si>
  <si>
    <t>Плановий 2023 рік</t>
  </si>
  <si>
    <t>до фінансового плану на 2023 рік</t>
  </si>
  <si>
    <t xml:space="preserve">Фінансовий план
поточного 2022 року </t>
  </si>
  <si>
    <t xml:space="preserve">Плановий 2023 рік </t>
  </si>
  <si>
    <t>Плановий 2023 рік до очікуваного на поточний 2022 рік, %</t>
  </si>
  <si>
    <t>Плановий 2023 рік до факту минулого 2021 року, %</t>
  </si>
  <si>
    <t>Фактичний показник 
за минулий 2021 рік</t>
  </si>
  <si>
    <t>Плановий показник 
поточного 2022 року</t>
  </si>
  <si>
    <t>Фактичний показник 
за 9 місяців 2022 року</t>
  </si>
  <si>
    <t xml:space="preserve">за минулий 2021 рік </t>
  </si>
  <si>
    <t xml:space="preserve">за плановий 2023 рік </t>
  </si>
  <si>
    <t>Заборгованість за кредитами на початок 2023 року</t>
  </si>
  <si>
    <t>Заборгованість за кредитами на кінець 2023 року</t>
  </si>
  <si>
    <t xml:space="preserve">факт
минулого 2021 року </t>
  </si>
  <si>
    <t xml:space="preserve">фінансовий план
поточного 2022 року </t>
  </si>
  <si>
    <t xml:space="preserve">плановий 2023 рік </t>
  </si>
  <si>
    <t>Плановий 2023 рік до плану
поточного 2022 року, %</t>
  </si>
  <si>
    <t>Плановий 2023 рік до факту
минулого 2021 року, %</t>
  </si>
  <si>
    <t>плановий 2023 рік</t>
  </si>
  <si>
    <t>7. Джерела капітальних інвестицій у 2023 році</t>
  </si>
  <si>
    <t>витрати на послуги з оцінки майна</t>
  </si>
  <si>
    <t>дохід від безоплатно отриманих оборотних активів</t>
  </si>
  <si>
    <t>витрати від річного перерахунку податку на додану вартість (ПДВ)</t>
  </si>
  <si>
    <t>відсотки за кредитними договорами</t>
  </si>
  <si>
    <t xml:space="preserve">аналізатор рідин організму </t>
  </si>
  <si>
    <t xml:space="preserve">автоматичний процесор для фарбування скелець </t>
  </si>
  <si>
    <t>кисневий концентратор</t>
  </si>
  <si>
    <t>автоматичний гематологічний аналізатор Abacus</t>
  </si>
  <si>
    <t>моноблок HP27</t>
  </si>
  <si>
    <t>касета CARESTREAM CR, 4 шт.</t>
  </si>
  <si>
    <t xml:space="preserve">підлогомийна машина </t>
  </si>
  <si>
    <t>моноблок HP24, 6 шт.</t>
  </si>
  <si>
    <t>відновлення працездатностні відеоколоноскопа ЕС-500Т</t>
  </si>
  <si>
    <t>кредитний договір №13-2021 (договір позики) на медичне обладнання</t>
  </si>
  <si>
    <t>2 290 тис. грн</t>
  </si>
  <si>
    <t>з 09.12.2021 до 08.12.2026, щомісяця</t>
  </si>
  <si>
    <t>Медичне обладнання: аналізатор рідин організму Cellprep Plus LBC система; автоматичний процесор для фрабування скелець, ASS 190</t>
  </si>
  <si>
    <t xml:space="preserve">NISSAN </t>
  </si>
  <si>
    <t>Дохід від участі в капіталі (40 % прибутку отриманого від спільної діяльності)</t>
  </si>
  <si>
    <t>Втрати від участі в капіталі  (5 % збитку отриманих від спільної діяльності)</t>
  </si>
  <si>
    <t>безповоротна фінансова допомога</t>
  </si>
  <si>
    <t>відеобронхоскоп</t>
  </si>
  <si>
    <t>шафа розподільча комунікаційна</t>
  </si>
  <si>
    <t>електроконвектор, 4 шт.</t>
  </si>
  <si>
    <t>касета MAMORAY CASSETTE, 2 шт.</t>
  </si>
  <si>
    <t>комплект (клавіатура+ миша), 5 шт</t>
  </si>
  <si>
    <t>подовжувач на катушці</t>
  </si>
  <si>
    <t>світильник, 3 шт.</t>
  </si>
  <si>
    <t>вішалка для одягу, 3 шт.</t>
  </si>
  <si>
    <t>металошукач</t>
  </si>
  <si>
    <t>маршрутизатор</t>
  </si>
  <si>
    <t>каністра металева, 2 шт.</t>
  </si>
  <si>
    <t>дзеркало</t>
  </si>
  <si>
    <t>тонометр, 5 шт.</t>
  </si>
  <si>
    <t>впровадження системи "IPCall.LAB.prn"</t>
  </si>
  <si>
    <t>монтаж металопластикових конструкцій (вікна на сходовому майданчику)</t>
  </si>
  <si>
    <t>інші доходи (дохід від безоплатно одержаних основних засобів в частині амортизаційних відрахувань)</t>
  </si>
  <si>
    <t>інші витрати (списання необоротних активів)</t>
  </si>
  <si>
    <t>173</t>
  </si>
  <si>
    <r>
      <t>Інші надходження</t>
    </r>
    <r>
      <rPr>
        <i/>
        <sz val="16"/>
        <rFont val="Times New Roman"/>
        <family val="1"/>
        <charset val="204"/>
      </rPr>
      <t xml:space="preserve"> (розшифрувати)</t>
    </r>
  </si>
  <si>
    <t>Заборгованість на останню дату (01.01.2023)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</si>
</sst>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164" formatCode="_-* #,##0.00_₴_-;\-* #,##0.00_₴_-;_-* &quot;-&quot;??_₴_-;_-@_-"/>
    <numFmt numFmtId="165" formatCode="_-* #,##0.00\ _г_р_н_._-;\-* #,##0.00\ _г_р_н_._-;_-* &quot;-&quot;??\ _г_р_н_._-;_-@_-"/>
    <numFmt numFmtId="166" formatCode="#,##0&quot;р.&quot;;[Red]\-#,##0&quot;р.&quot;"/>
    <numFmt numFmtId="167" formatCode="#,##0.00&quot;р.&quot;;\-#,##0.00&quot;р.&quot;"/>
    <numFmt numFmtId="168" formatCode="_-* #,##0.00_р_._-;\-* #,##0.00_р_._-;_-* &quot;-&quot;??_р_._-;_-@_-"/>
    <numFmt numFmtId="169" formatCode="0.0"/>
    <numFmt numFmtId="170" formatCode="#,##0.0"/>
    <numFmt numFmtId="171" formatCode="###\ ##0.000"/>
    <numFmt numFmtId="172" formatCode="_(&quot;$&quot;* #,##0.00_);_(&quot;$&quot;* \(#,##0.00\);_(&quot;$&quot;* &quot;-&quot;??_);_(@_)"/>
    <numFmt numFmtId="173" formatCode="_(* #,##0_);_(* \(#,##0\);_(* &quot;-&quot;_);_(@_)"/>
    <numFmt numFmtId="174" formatCode="_(* #,##0.00_);_(* \(#,##0.00\);_(* &quot;-&quot;??_);_(@_)"/>
    <numFmt numFmtId="175" formatCode="#,##0.0_ ;[Red]\-#,##0.0\ "/>
    <numFmt numFmtId="176" formatCode="0.0;\(0.0\);\ ;\-"/>
    <numFmt numFmtId="177" formatCode="_(* #,##0.0_);_(* \(#,##0.0\);_(* &quot;-&quot;??_);_(@_)"/>
    <numFmt numFmtId="178" formatCode="_(* #,##0_);_(* \(#,##0\);_(* &quot;-&quot;??_);_(@_)"/>
    <numFmt numFmtId="179" formatCode="_(* #,##0.0_);_(* \(#,##0.0\);_(* &quot;-&quot;_);_(@_)"/>
    <numFmt numFmtId="180" formatCode="_(* #,##0_);_(* \(#,##0\);_(* \-_);_(@_)"/>
  </numFmts>
  <fonts count="94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3"/>
      <name val="Times New Roman"/>
      <family val="1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1"/>
      <color indexed="8"/>
      <name val="Arial Cyr"/>
      <family val="2"/>
      <charset val="204"/>
    </font>
    <font>
      <sz val="11"/>
      <color indexed="9"/>
      <name val="Arial Cyr"/>
      <family val="2"/>
      <charset val="204"/>
    </font>
    <font>
      <b/>
      <sz val="12"/>
      <name val="Arial"/>
      <family val="2"/>
      <charset val="204"/>
    </font>
    <font>
      <sz val="10"/>
      <name val="FreeSet"/>
      <family val="2"/>
    </font>
    <font>
      <u/>
      <sz val="10"/>
      <color indexed="12"/>
      <name val="Arial"/>
      <family val="2"/>
      <charset val="204"/>
    </font>
    <font>
      <b/>
      <sz val="14"/>
      <name val="Arial"/>
      <family val="2"/>
      <charset val="204"/>
    </font>
    <font>
      <b/>
      <sz val="12"/>
      <color indexed="9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4"/>
      <color indexed="9"/>
      <name val="Arial"/>
      <family val="2"/>
      <charset val="204"/>
    </font>
    <font>
      <b/>
      <i/>
      <sz val="12"/>
      <color indexed="9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9"/>
      <name val="Arial"/>
      <family val="2"/>
      <charset val="204"/>
    </font>
    <font>
      <sz val="12"/>
      <color indexed="9"/>
      <name val="Bookman Old Style"/>
      <family val="1"/>
      <charset val="204"/>
    </font>
    <font>
      <sz val="11"/>
      <name val="Arial"/>
      <family val="2"/>
      <charset val="204"/>
    </font>
    <font>
      <sz val="11"/>
      <color indexed="9"/>
      <name val="Arial"/>
      <family val="2"/>
      <charset val="204"/>
    </font>
    <font>
      <i/>
      <sz val="11"/>
      <name val="Arial"/>
      <family val="2"/>
      <charset val="204"/>
    </font>
    <font>
      <b/>
      <i/>
      <sz val="11"/>
      <color indexed="9"/>
      <name val="Arial"/>
      <family val="2"/>
      <charset val="204"/>
    </font>
    <font>
      <b/>
      <sz val="10"/>
      <name val="Arial"/>
      <family val="2"/>
      <charset val="204"/>
    </font>
    <font>
      <sz val="11"/>
      <color indexed="62"/>
      <name val="Arial Cyr"/>
      <family val="2"/>
      <charset val="204"/>
    </font>
    <font>
      <b/>
      <sz val="11"/>
      <color indexed="63"/>
      <name val="Arial Cyr"/>
      <family val="2"/>
      <charset val="204"/>
    </font>
    <font>
      <b/>
      <sz val="11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1"/>
      <color indexed="8"/>
      <name val="Arial Cyr"/>
      <family val="2"/>
      <charset val="204"/>
    </font>
    <font>
      <b/>
      <sz val="11"/>
      <color indexed="9"/>
      <name val="Arial Cyr"/>
      <family val="2"/>
      <charset val="204"/>
    </font>
    <font>
      <sz val="11"/>
      <color indexed="60"/>
      <name val="Arial Cyr"/>
      <family val="2"/>
      <charset val="204"/>
    </font>
    <font>
      <sz val="11"/>
      <color indexed="20"/>
      <name val="Arial Cyr"/>
      <family val="2"/>
      <charset val="204"/>
    </font>
    <font>
      <i/>
      <sz val="11"/>
      <color indexed="23"/>
      <name val="Arial Cyr"/>
      <family val="2"/>
      <charset val="204"/>
    </font>
    <font>
      <sz val="12"/>
      <name val="Arial Cyr"/>
      <family val="2"/>
      <charset val="204"/>
    </font>
    <font>
      <sz val="11"/>
      <color indexed="52"/>
      <name val="Arial Cyr"/>
      <family val="2"/>
      <charset val="204"/>
    </font>
    <font>
      <sz val="10"/>
      <name val="Helv"/>
    </font>
    <font>
      <sz val="11"/>
      <color indexed="10"/>
      <name val="Arial Cyr"/>
      <family val="2"/>
      <charset val="204"/>
    </font>
    <font>
      <sz val="12"/>
      <name val="Journal"/>
    </font>
    <font>
      <sz val="11"/>
      <color indexed="17"/>
      <name val="Arial Cyr"/>
      <family val="2"/>
      <charset val="204"/>
    </font>
    <font>
      <sz val="10"/>
      <name val="Tahoma"/>
      <family val="2"/>
      <charset val="204"/>
    </font>
    <font>
      <sz val="10"/>
      <name val="Petersburg"/>
    </font>
    <font>
      <b/>
      <i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6"/>
      <name val="Times New Roman"/>
      <family val="1"/>
      <charset val="204"/>
    </font>
    <font>
      <sz val="16"/>
      <name val="Arial Cyr"/>
      <charset val="204"/>
    </font>
    <font>
      <i/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b/>
      <u/>
      <sz val="16"/>
      <name val="Times New Roman"/>
      <family val="1"/>
      <charset val="204"/>
    </font>
    <font>
      <b/>
      <sz val="16"/>
      <name val="Arial Cyr"/>
      <charset val="204"/>
    </font>
    <font>
      <b/>
      <u/>
      <sz val="14"/>
      <name val="Times New Roman"/>
      <family val="1"/>
      <charset val="204"/>
    </font>
    <font>
      <sz val="16"/>
      <color theme="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color theme="1"/>
      <name val="Arial Cyr"/>
      <charset val="204"/>
    </font>
    <font>
      <i/>
      <sz val="16"/>
      <color theme="1"/>
      <name val="Times New Roman"/>
      <family val="1"/>
      <charset val="204"/>
    </font>
    <font>
      <u/>
      <sz val="16"/>
      <color theme="1"/>
      <name val="Times New Roman"/>
      <family val="1"/>
      <charset val="204"/>
    </font>
    <font>
      <i/>
      <u/>
      <sz val="16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u/>
      <sz val="16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u/>
      <sz val="16"/>
      <name val="Arial Cyr"/>
      <charset val="204"/>
    </font>
    <font>
      <b/>
      <sz val="12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sz val="18"/>
      <name val="Times New Roman"/>
      <family val="1"/>
      <charset val="204"/>
    </font>
    <font>
      <b/>
      <sz val="16"/>
      <color theme="1"/>
      <name val="Arial Cyr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53">
    <xf numFmtId="0" fontId="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30" fillId="2" borderId="0" applyNumberFormat="0" applyBorder="0" applyAlignment="0" applyProtection="0"/>
    <xf numFmtId="0" fontId="1" fillId="2" borderId="0" applyNumberFormat="0" applyBorder="0" applyAlignment="0" applyProtection="0"/>
    <xf numFmtId="0" fontId="30" fillId="3" borderId="0" applyNumberFormat="0" applyBorder="0" applyAlignment="0" applyProtection="0"/>
    <xf numFmtId="0" fontId="1" fillId="3" borderId="0" applyNumberFormat="0" applyBorder="0" applyAlignment="0" applyProtection="0"/>
    <xf numFmtId="0" fontId="30" fillId="4" borderId="0" applyNumberFormat="0" applyBorder="0" applyAlignment="0" applyProtection="0"/>
    <xf numFmtId="0" fontId="1" fillId="4" borderId="0" applyNumberFormat="0" applyBorder="0" applyAlignment="0" applyProtection="0"/>
    <xf numFmtId="0" fontId="30" fillId="5" borderId="0" applyNumberFormat="0" applyBorder="0" applyAlignment="0" applyProtection="0"/>
    <xf numFmtId="0" fontId="1" fillId="5" borderId="0" applyNumberFormat="0" applyBorder="0" applyAlignment="0" applyProtection="0"/>
    <xf numFmtId="0" fontId="30" fillId="6" borderId="0" applyNumberFormat="0" applyBorder="0" applyAlignment="0" applyProtection="0"/>
    <xf numFmtId="0" fontId="1" fillId="6" borderId="0" applyNumberFormat="0" applyBorder="0" applyAlignment="0" applyProtection="0"/>
    <xf numFmtId="0" fontId="30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30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5" borderId="0" applyNumberFormat="0" applyBorder="0" applyAlignment="0" applyProtection="0"/>
    <xf numFmtId="0" fontId="1" fillId="5" borderId="0" applyNumberFormat="0" applyBorder="0" applyAlignment="0" applyProtection="0"/>
    <xf numFmtId="0" fontId="30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11" borderId="0" applyNumberFormat="0" applyBorder="0" applyAlignment="0" applyProtection="0"/>
    <xf numFmtId="0" fontId="1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31" fillId="12" borderId="0" applyNumberFormat="0" applyBorder="0" applyAlignment="0" applyProtection="0"/>
    <xf numFmtId="0" fontId="13" fillId="12" borderId="0" applyNumberFormat="0" applyBorder="0" applyAlignment="0" applyProtection="0"/>
    <xf numFmtId="0" fontId="31" fillId="9" borderId="0" applyNumberFormat="0" applyBorder="0" applyAlignment="0" applyProtection="0"/>
    <xf numFmtId="0" fontId="13" fillId="9" borderId="0" applyNumberFormat="0" applyBorder="0" applyAlignment="0" applyProtection="0"/>
    <xf numFmtId="0" fontId="31" fillId="10" borderId="0" applyNumberFormat="0" applyBorder="0" applyAlignment="0" applyProtection="0"/>
    <xf numFmtId="0" fontId="13" fillId="10" borderId="0" applyNumberFormat="0" applyBorder="0" applyAlignment="0" applyProtection="0"/>
    <xf numFmtId="0" fontId="31" fillId="13" borderId="0" applyNumberFormat="0" applyBorder="0" applyAlignment="0" applyProtection="0"/>
    <xf numFmtId="0" fontId="13" fillId="13" borderId="0" applyNumberFormat="0" applyBorder="0" applyAlignment="0" applyProtection="0"/>
    <xf numFmtId="0" fontId="31" fillId="14" borderId="0" applyNumberFormat="0" applyBorder="0" applyAlignment="0" applyProtection="0"/>
    <xf numFmtId="0" fontId="13" fillId="14" borderId="0" applyNumberFormat="0" applyBorder="0" applyAlignment="0" applyProtection="0"/>
    <xf numFmtId="0" fontId="31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24" fillId="3" borderId="0" applyNumberFormat="0" applyBorder="0" applyAlignment="0" applyProtection="0"/>
    <xf numFmtId="0" fontId="16" fillId="20" borderId="1" applyNumberFormat="0" applyAlignment="0" applyProtection="0"/>
    <xf numFmtId="0" fontId="21" fillId="21" borderId="2" applyNumberFormat="0" applyAlignment="0" applyProtection="0"/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165" fontId="11" fillId="0" borderId="0" applyFont="0" applyFill="0" applyBorder="0" applyAlignment="0" applyProtection="0"/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0" fontId="25" fillId="0" borderId="0" applyNumberFormat="0" applyFill="0" applyBorder="0" applyAlignment="0" applyProtection="0"/>
    <xf numFmtId="171" fontId="33" fillId="0" borderId="0" applyAlignment="0">
      <alignment wrapText="1"/>
    </xf>
    <xf numFmtId="0" fontId="28" fillId="4" borderId="0" applyNumberFormat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14" fillId="7" borderId="1" applyNumberFormat="0" applyAlignment="0" applyProtection="0"/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</xf>
    <xf numFmtId="49" fontId="11" fillId="0" borderId="0" applyNumberFormat="0" applyFont="0" applyAlignment="0">
      <alignment vertical="top" wrapText="1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35" fillId="22" borderId="7">
      <alignment horizontal="left" vertical="center"/>
      <protection locked="0"/>
    </xf>
    <xf numFmtId="49" fontId="35" fillId="22" borderId="7">
      <alignment horizontal="left" vertical="center"/>
    </xf>
    <xf numFmtId="4" fontId="35" fillId="22" borderId="7">
      <alignment horizontal="right" vertical="center"/>
      <protection locked="0"/>
    </xf>
    <xf numFmtId="4" fontId="35" fillId="22" borderId="7">
      <alignment horizontal="right" vertical="center"/>
    </xf>
    <xf numFmtId="4" fontId="36" fillId="22" borderId="7">
      <alignment horizontal="right" vertical="center"/>
      <protection locked="0"/>
    </xf>
    <xf numFmtId="49" fontId="37" fillId="22" borderId="3">
      <alignment horizontal="left" vertical="center"/>
      <protection locked="0"/>
    </xf>
    <xf numFmtId="49" fontId="37" fillId="22" borderId="3">
      <alignment horizontal="left" vertical="center"/>
    </xf>
    <xf numFmtId="49" fontId="38" fillId="22" borderId="3">
      <alignment horizontal="left" vertical="center"/>
      <protection locked="0"/>
    </xf>
    <xf numFmtId="49" fontId="38" fillId="22" borderId="3">
      <alignment horizontal="left" vertical="center"/>
    </xf>
    <xf numFmtId="4" fontId="37" fillId="22" borderId="3">
      <alignment horizontal="right" vertical="center"/>
      <protection locked="0"/>
    </xf>
    <xf numFmtId="4" fontId="37" fillId="22" borderId="3">
      <alignment horizontal="right" vertical="center"/>
    </xf>
    <xf numFmtId="4" fontId="39" fillId="22" borderId="3">
      <alignment horizontal="right" vertical="center"/>
      <protection locked="0"/>
    </xf>
    <xf numFmtId="49" fontId="32" fillId="22" borderId="3">
      <alignment horizontal="left" vertical="center"/>
      <protection locked="0"/>
    </xf>
    <xf numFmtId="49" fontId="32" fillId="22" borderId="3">
      <alignment horizontal="left" vertical="center"/>
      <protection locked="0"/>
    </xf>
    <xf numFmtId="49" fontId="32" fillId="22" borderId="3">
      <alignment horizontal="left" vertical="center"/>
    </xf>
    <xf numFmtId="49" fontId="32" fillId="22" borderId="3">
      <alignment horizontal="left" vertical="center"/>
    </xf>
    <xf numFmtId="49" fontId="36" fillId="22" borderId="3">
      <alignment horizontal="left" vertical="center"/>
      <protection locked="0"/>
    </xf>
    <xf numFmtId="49" fontId="36" fillId="22" borderId="3">
      <alignment horizontal="left" vertical="center"/>
    </xf>
    <xf numFmtId="4" fontId="32" fillId="22" borderId="3">
      <alignment horizontal="right" vertical="center"/>
      <protection locked="0"/>
    </xf>
    <xf numFmtId="4" fontId="32" fillId="22" borderId="3">
      <alignment horizontal="right" vertical="center"/>
      <protection locked="0"/>
    </xf>
    <xf numFmtId="4" fontId="32" fillId="22" borderId="3">
      <alignment horizontal="right" vertical="center"/>
    </xf>
    <xf numFmtId="4" fontId="32" fillId="22" borderId="3">
      <alignment horizontal="right" vertical="center"/>
    </xf>
    <xf numFmtId="4" fontId="36" fillId="22" borderId="3">
      <alignment horizontal="right" vertical="center"/>
      <protection locked="0"/>
    </xf>
    <xf numFmtId="49" fontId="40" fillId="22" borderId="3">
      <alignment horizontal="left" vertical="center"/>
      <protection locked="0"/>
    </xf>
    <xf numFmtId="49" fontId="40" fillId="22" borderId="3">
      <alignment horizontal="left" vertical="center"/>
    </xf>
    <xf numFmtId="49" fontId="41" fillId="22" borderId="3">
      <alignment horizontal="left" vertical="center"/>
      <protection locked="0"/>
    </xf>
    <xf numFmtId="49" fontId="41" fillId="22" borderId="3">
      <alignment horizontal="left" vertical="center"/>
    </xf>
    <xf numFmtId="4" fontId="40" fillId="22" borderId="3">
      <alignment horizontal="right" vertical="center"/>
      <protection locked="0"/>
    </xf>
    <xf numFmtId="4" fontId="40" fillId="22" borderId="3">
      <alignment horizontal="right" vertical="center"/>
    </xf>
    <xf numFmtId="4" fontId="42" fillId="22" borderId="3">
      <alignment horizontal="right" vertical="center"/>
      <protection locked="0"/>
    </xf>
    <xf numFmtId="49" fontId="43" fillId="0" borderId="3">
      <alignment horizontal="left" vertical="center"/>
      <protection locked="0"/>
    </xf>
    <xf numFmtId="49" fontId="43" fillId="0" borderId="3">
      <alignment horizontal="left" vertical="center"/>
    </xf>
    <xf numFmtId="49" fontId="44" fillId="0" borderId="3">
      <alignment horizontal="left" vertical="center"/>
      <protection locked="0"/>
    </xf>
    <xf numFmtId="49" fontId="44" fillId="0" borderId="3">
      <alignment horizontal="left" vertical="center"/>
    </xf>
    <xf numFmtId="4" fontId="43" fillId="0" borderId="3">
      <alignment horizontal="right" vertical="center"/>
      <protection locked="0"/>
    </xf>
    <xf numFmtId="4" fontId="43" fillId="0" borderId="3">
      <alignment horizontal="right" vertical="center"/>
    </xf>
    <xf numFmtId="4" fontId="44" fillId="0" borderId="3">
      <alignment horizontal="right" vertical="center"/>
      <protection locked="0"/>
    </xf>
    <xf numFmtId="49" fontId="45" fillId="0" borderId="3">
      <alignment horizontal="left" vertical="center"/>
      <protection locked="0"/>
    </xf>
    <xf numFmtId="49" fontId="45" fillId="0" borderId="3">
      <alignment horizontal="left" vertical="center"/>
    </xf>
    <xf numFmtId="49" fontId="46" fillId="0" borderId="3">
      <alignment horizontal="left" vertical="center"/>
      <protection locked="0"/>
    </xf>
    <xf numFmtId="49" fontId="46" fillId="0" borderId="3">
      <alignment horizontal="left" vertical="center"/>
    </xf>
    <xf numFmtId="4" fontId="45" fillId="0" borderId="3">
      <alignment horizontal="right" vertical="center"/>
      <protection locked="0"/>
    </xf>
    <xf numFmtId="4" fontId="45" fillId="0" borderId="3">
      <alignment horizontal="right" vertical="center"/>
    </xf>
    <xf numFmtId="49" fontId="43" fillId="0" borderId="3">
      <alignment horizontal="left" vertical="center"/>
      <protection locked="0"/>
    </xf>
    <xf numFmtId="49" fontId="44" fillId="0" borderId="3">
      <alignment horizontal="left" vertical="center"/>
      <protection locked="0"/>
    </xf>
    <xf numFmtId="4" fontId="43" fillId="0" borderId="3">
      <alignment horizontal="right" vertical="center"/>
      <protection locked="0"/>
    </xf>
    <xf numFmtId="0" fontId="26" fillId="0" borderId="8" applyNumberFormat="0" applyFill="0" applyAlignment="0" applyProtection="0"/>
    <xf numFmtId="0" fontId="23" fillId="23" borderId="0" applyNumberFormat="0" applyBorder="0" applyAlignment="0" applyProtection="0"/>
    <xf numFmtId="0" fontId="11" fillId="0" borderId="0"/>
    <xf numFmtId="0" fontId="11" fillId="0" borderId="0"/>
    <xf numFmtId="0" fontId="11" fillId="24" borderId="0" applyNumberFormat="0" applyFill="0" applyAlignment="0">
      <alignment horizontal="center"/>
      <protection locked="0"/>
    </xf>
    <xf numFmtId="0" fontId="2" fillId="25" borderId="9" applyNumberFormat="0" applyFont="0" applyAlignment="0" applyProtection="0"/>
    <xf numFmtId="4" fontId="47" fillId="26" borderId="3">
      <alignment horizontal="right" vertical="center"/>
      <protection locked="0"/>
    </xf>
    <xf numFmtId="4" fontId="47" fillId="27" borderId="3">
      <alignment horizontal="right" vertical="center"/>
      <protection locked="0"/>
    </xf>
    <xf numFmtId="4" fontId="47" fillId="28" borderId="3">
      <alignment horizontal="right" vertical="center"/>
      <protection locked="0"/>
    </xf>
    <xf numFmtId="0" fontId="15" fillId="20" borderId="10" applyNumberFormat="0" applyAlignment="0" applyProtection="0"/>
    <xf numFmtId="49" fontId="32" fillId="0" borderId="3">
      <alignment horizontal="left" vertical="center" wrapText="1"/>
      <protection locked="0"/>
    </xf>
    <xf numFmtId="49" fontId="32" fillId="0" borderId="3">
      <alignment horizontal="left" vertical="center" wrapText="1"/>
      <protection locked="0"/>
    </xf>
    <xf numFmtId="0" fontId="22" fillId="0" borderId="0" applyNumberFormat="0" applyFill="0" applyBorder="0" applyAlignment="0" applyProtection="0"/>
    <xf numFmtId="0" fontId="20" fillId="0" borderId="11" applyNumberFormat="0" applyFill="0" applyAlignment="0" applyProtection="0"/>
    <xf numFmtId="0" fontId="27" fillId="0" borderId="0" applyNumberFormat="0" applyFill="0" applyBorder="0" applyAlignment="0" applyProtection="0"/>
    <xf numFmtId="0" fontId="31" fillId="16" borderId="0" applyNumberFormat="0" applyBorder="0" applyAlignment="0" applyProtection="0"/>
    <xf numFmtId="0" fontId="13" fillId="16" borderId="0" applyNumberFormat="0" applyBorder="0" applyAlignment="0" applyProtection="0"/>
    <xf numFmtId="0" fontId="31" fillId="17" borderId="0" applyNumberFormat="0" applyBorder="0" applyAlignment="0" applyProtection="0"/>
    <xf numFmtId="0" fontId="13" fillId="17" borderId="0" applyNumberFormat="0" applyBorder="0" applyAlignment="0" applyProtection="0"/>
    <xf numFmtId="0" fontId="31" fillId="18" borderId="0" applyNumberFormat="0" applyBorder="0" applyAlignment="0" applyProtection="0"/>
    <xf numFmtId="0" fontId="13" fillId="18" borderId="0" applyNumberFormat="0" applyBorder="0" applyAlignment="0" applyProtection="0"/>
    <xf numFmtId="0" fontId="31" fillId="13" borderId="0" applyNumberFormat="0" applyBorder="0" applyAlignment="0" applyProtection="0"/>
    <xf numFmtId="0" fontId="13" fillId="13" borderId="0" applyNumberFormat="0" applyBorder="0" applyAlignment="0" applyProtection="0"/>
    <xf numFmtId="0" fontId="31" fillId="14" borderId="0" applyNumberFormat="0" applyBorder="0" applyAlignment="0" applyProtection="0"/>
    <xf numFmtId="0" fontId="13" fillId="14" borderId="0" applyNumberFormat="0" applyBorder="0" applyAlignment="0" applyProtection="0"/>
    <xf numFmtId="0" fontId="31" fillId="19" borderId="0" applyNumberFormat="0" applyBorder="0" applyAlignment="0" applyProtection="0"/>
    <xf numFmtId="0" fontId="13" fillId="19" borderId="0" applyNumberFormat="0" applyBorder="0" applyAlignment="0" applyProtection="0"/>
    <xf numFmtId="0" fontId="48" fillId="7" borderId="1" applyNumberFormat="0" applyAlignment="0" applyProtection="0"/>
    <xf numFmtId="0" fontId="14" fillId="7" borderId="1" applyNumberFormat="0" applyAlignment="0" applyProtection="0"/>
    <xf numFmtId="0" fontId="49" fillId="20" borderId="10" applyNumberFormat="0" applyAlignment="0" applyProtection="0"/>
    <xf numFmtId="0" fontId="15" fillId="20" borderId="10" applyNumberFormat="0" applyAlignment="0" applyProtection="0"/>
    <xf numFmtId="0" fontId="50" fillId="20" borderId="1" applyNumberFormat="0" applyAlignment="0" applyProtection="0"/>
    <xf numFmtId="0" fontId="16" fillId="20" borderId="1" applyNumberFormat="0" applyAlignment="0" applyProtection="0"/>
    <xf numFmtId="172" fontId="11" fillId="0" borderId="0" applyFont="0" applyFill="0" applyBorder="0" applyAlignment="0" applyProtection="0"/>
    <xf numFmtId="0" fontId="51" fillId="0" borderId="4" applyNumberFormat="0" applyFill="0" applyAlignment="0" applyProtection="0"/>
    <xf numFmtId="0" fontId="17" fillId="0" borderId="4" applyNumberFormat="0" applyFill="0" applyAlignment="0" applyProtection="0"/>
    <xf numFmtId="0" fontId="52" fillId="0" borderId="5" applyNumberFormat="0" applyFill="0" applyAlignment="0" applyProtection="0"/>
    <xf numFmtId="0" fontId="18" fillId="0" borderId="5" applyNumberFormat="0" applyFill="0" applyAlignment="0" applyProtection="0"/>
    <xf numFmtId="0" fontId="53" fillId="0" borderId="6" applyNumberFormat="0" applyFill="0" applyAlignment="0" applyProtection="0"/>
    <xf numFmtId="0" fontId="19" fillId="0" borderId="6" applyNumberFormat="0" applyFill="0" applyAlignment="0" applyProtection="0"/>
    <xf numFmtId="0" fontId="53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4" fillId="0" borderId="11" applyNumberFormat="0" applyFill="0" applyAlignment="0" applyProtection="0"/>
    <xf numFmtId="0" fontId="20" fillId="0" borderId="11" applyNumberFormat="0" applyFill="0" applyAlignment="0" applyProtection="0"/>
    <xf numFmtId="0" fontId="55" fillId="21" borderId="2" applyNumberFormat="0" applyAlignment="0" applyProtection="0"/>
    <xf numFmtId="0" fontId="21" fillId="21" borderId="2" applyNumberFormat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56" fillId="23" borderId="0" applyNumberFormat="0" applyBorder="0" applyAlignment="0" applyProtection="0"/>
    <xf numFmtId="0" fontId="23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68" fillId="0" borderId="0"/>
    <xf numFmtId="0" fontId="11" fillId="0" borderId="0"/>
    <xf numFmtId="0" fontId="2" fillId="0" borderId="0"/>
    <xf numFmtId="0" fontId="11" fillId="0" borderId="0"/>
    <xf numFmtId="0" fontId="11" fillId="0" borderId="0" applyNumberFormat="0" applyFont="0" applyFill="0" applyBorder="0" applyAlignment="0" applyProtection="0">
      <alignment vertical="top"/>
    </xf>
    <xf numFmtId="0" fontId="11" fillId="0" borderId="0" applyNumberFormat="0" applyFont="0" applyFill="0" applyBorder="0" applyAlignment="0" applyProtection="0">
      <alignment vertical="top"/>
    </xf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57" fillId="3" borderId="0" applyNumberFormat="0" applyBorder="0" applyAlignment="0" applyProtection="0"/>
    <xf numFmtId="0" fontId="24" fillId="3" borderId="0" applyNumberFormat="0" applyBorder="0" applyAlignment="0" applyProtection="0"/>
    <xf numFmtId="0" fontId="58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9" fillId="25" borderId="9" applyNumberFormat="0" applyFont="0" applyAlignment="0" applyProtection="0"/>
    <xf numFmtId="0" fontId="11" fillId="25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0" fillId="0" borderId="8" applyNumberFormat="0" applyFill="0" applyAlignment="0" applyProtection="0"/>
    <xf numFmtId="0" fontId="26" fillId="0" borderId="8" applyNumberFormat="0" applyFill="0" applyAlignment="0" applyProtection="0"/>
    <xf numFmtId="0" fontId="2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2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73" fontId="63" fillId="0" borderId="0" applyFont="0" applyFill="0" applyBorder="0" applyAlignment="0" applyProtection="0"/>
    <xf numFmtId="174" fontId="6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4" borderId="0" applyNumberFormat="0" applyBorder="0" applyAlignment="0" applyProtection="0"/>
    <xf numFmtId="0" fontId="28" fillId="4" borderId="0" applyNumberFormat="0" applyBorder="0" applyAlignment="0" applyProtection="0"/>
    <xf numFmtId="176" fontId="65" fillId="22" borderId="12" applyFill="0" applyBorder="0">
      <alignment horizontal="center" vertical="center" wrapText="1"/>
      <protection locked="0"/>
    </xf>
    <xf numFmtId="171" fontId="66" fillId="0" borderId="0">
      <alignment wrapText="1"/>
    </xf>
    <xf numFmtId="171" fontId="33" fillId="0" borderId="0">
      <alignment wrapText="1"/>
    </xf>
  </cellStyleXfs>
  <cellXfs count="825">
    <xf numFmtId="0" fontId="0" fillId="0" borderId="0" xfId="0"/>
    <xf numFmtId="0" fontId="5" fillId="0" borderId="0" xfId="0" quotePrefix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 shrinkToFit="1"/>
    </xf>
    <xf numFmtId="0" fontId="8" fillId="0" borderId="0" xfId="0" applyFont="1" applyFill="1" applyAlignment="1">
      <alignment horizontal="center" vertical="center"/>
    </xf>
    <xf numFmtId="170" fontId="5" fillId="0" borderId="0" xfId="0" applyNumberFormat="1" applyFont="1" applyFill="1" applyAlignment="1">
      <alignment vertical="center"/>
    </xf>
    <xf numFmtId="0" fontId="10" fillId="0" borderId="0" xfId="0" applyFont="1" applyFill="1"/>
    <xf numFmtId="0" fontId="5" fillId="0" borderId="3" xfId="237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  <xf numFmtId="0" fontId="4" fillId="0" borderId="3" xfId="237" applyFont="1" applyFill="1" applyBorder="1" applyAlignment="1">
      <alignment horizontal="left" vertical="center"/>
    </xf>
    <xf numFmtId="0" fontId="5" fillId="0" borderId="0" xfId="0" applyFont="1" applyFill="1"/>
    <xf numFmtId="0" fontId="5" fillId="0" borderId="3" xfId="237" applyNumberFormat="1" applyFont="1" applyFill="1" applyBorder="1" applyAlignment="1">
      <alignment horizontal="left" vertical="center" wrapText="1"/>
    </xf>
    <xf numFmtId="0" fontId="5" fillId="0" borderId="3" xfId="237" applyNumberFormat="1" applyFont="1" applyFill="1" applyBorder="1" applyAlignment="1">
      <alignment horizontal="left" vertical="top" wrapText="1"/>
    </xf>
    <xf numFmtId="0" fontId="5" fillId="29" borderId="0" xfId="0" applyFont="1" applyFill="1" applyAlignment="1">
      <alignment vertical="center"/>
    </xf>
    <xf numFmtId="0" fontId="4" fillId="0" borderId="0" xfId="0" applyFont="1" applyFill="1" applyAlignment="1">
      <alignment horizontal="right" vertical="center"/>
    </xf>
    <xf numFmtId="0" fontId="5" fillId="29" borderId="0" xfId="0" applyFont="1" applyFill="1" applyAlignment="1">
      <alignment horizontal="left" vertical="center"/>
    </xf>
    <xf numFmtId="0" fontId="5" fillId="29" borderId="3" xfId="0" applyFont="1" applyFill="1" applyBorder="1" applyAlignment="1">
      <alignment horizontal="center" vertical="center" wrapText="1"/>
    </xf>
    <xf numFmtId="0" fontId="5" fillId="29" borderId="0" xfId="0" quotePrefix="1" applyFont="1" applyFill="1" applyBorder="1" applyAlignment="1">
      <alignment horizontal="center" vertical="center"/>
    </xf>
    <xf numFmtId="170" fontId="6" fillId="29" borderId="0" xfId="0" applyNumberFormat="1" applyFont="1" applyFill="1" applyBorder="1" applyAlignment="1">
      <alignment vertical="center"/>
    </xf>
    <xf numFmtId="3" fontId="5" fillId="29" borderId="0" xfId="0" applyNumberFormat="1" applyFont="1" applyFill="1" applyBorder="1" applyAlignment="1">
      <alignment vertical="center"/>
    </xf>
    <xf numFmtId="0" fontId="5" fillId="29" borderId="3" xfId="237" applyFont="1" applyFill="1" applyBorder="1" applyAlignment="1">
      <alignment horizontal="center" vertical="center"/>
    </xf>
    <xf numFmtId="0" fontId="4" fillId="29" borderId="3" xfId="237" applyFont="1" applyFill="1" applyBorder="1" applyAlignment="1">
      <alignment horizontal="left" vertical="center"/>
    </xf>
    <xf numFmtId="0" fontId="5" fillId="29" borderId="3" xfId="237" applyNumberFormat="1" applyFont="1" applyFill="1" applyBorder="1" applyAlignment="1">
      <alignment horizontal="center" vertical="center" wrapText="1"/>
    </xf>
    <xf numFmtId="49" fontId="5" fillId="29" borderId="3" xfId="237" applyNumberFormat="1" applyFont="1" applyFill="1" applyBorder="1" applyAlignment="1">
      <alignment horizontal="left" vertical="center" wrapText="1"/>
    </xf>
    <xf numFmtId="0" fontId="5" fillId="29" borderId="3" xfId="237" applyFont="1" applyFill="1" applyBorder="1" applyAlignment="1">
      <alignment horizontal="center" vertical="center" wrapText="1"/>
    </xf>
    <xf numFmtId="0" fontId="10" fillId="29" borderId="0" xfId="0" applyFont="1" applyFill="1"/>
    <xf numFmtId="177" fontId="5" fillId="29" borderId="3" xfId="0" applyNumberFormat="1" applyFont="1" applyFill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0" fontId="5" fillId="29" borderId="0" xfId="0" applyFont="1" applyFill="1" applyBorder="1" applyAlignment="1">
      <alignment vertical="center"/>
    </xf>
    <xf numFmtId="0" fontId="5" fillId="29" borderId="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29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70" fontId="5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5" fillId="29" borderId="3" xfId="0" applyFont="1" applyFill="1" applyBorder="1" applyAlignment="1">
      <alignment horizontal="left" vertical="center" wrapText="1"/>
    </xf>
    <xf numFmtId="0" fontId="69" fillId="29" borderId="0" xfId="0" applyFont="1" applyFill="1" applyBorder="1" applyAlignment="1">
      <alignment vertical="center"/>
    </xf>
    <xf numFmtId="0" fontId="69" fillId="0" borderId="0" xfId="0" applyFont="1" applyFill="1" applyBorder="1" applyAlignment="1">
      <alignment vertical="center"/>
    </xf>
    <xf numFmtId="0" fontId="69" fillId="0" borderId="0" xfId="0" applyFont="1" applyFill="1" applyBorder="1" applyAlignment="1">
      <alignment horizontal="center" vertical="center"/>
    </xf>
    <xf numFmtId="0" fontId="69" fillId="29" borderId="0" xfId="0" applyFont="1" applyFill="1" applyAlignment="1">
      <alignment horizontal="left" vertical="center"/>
    </xf>
    <xf numFmtId="0" fontId="69" fillId="29" borderId="0" xfId="0" applyFont="1" applyFill="1" applyAlignment="1">
      <alignment horizontal="center" vertical="center"/>
    </xf>
    <xf numFmtId="0" fontId="71" fillId="29" borderId="0" xfId="0" applyFont="1" applyFill="1" applyBorder="1" applyAlignment="1">
      <alignment horizontal="center" vertical="center"/>
    </xf>
    <xf numFmtId="0" fontId="69" fillId="29" borderId="0" xfId="0" applyFont="1" applyFill="1" applyAlignment="1">
      <alignment vertical="center"/>
    </xf>
    <xf numFmtId="0" fontId="69" fillId="29" borderId="13" xfId="0" applyFont="1" applyFill="1" applyBorder="1" applyAlignment="1">
      <alignment horizontal="center" vertical="center"/>
    </xf>
    <xf numFmtId="0" fontId="69" fillId="29" borderId="13" xfId="0" applyFont="1" applyFill="1" applyBorder="1" applyAlignment="1">
      <alignment vertical="center"/>
    </xf>
    <xf numFmtId="0" fontId="69" fillId="0" borderId="3" xfId="0" applyFont="1" applyFill="1" applyBorder="1" applyAlignment="1">
      <alignment horizontal="center" vertical="center"/>
    </xf>
    <xf numFmtId="0" fontId="69" fillId="0" borderId="3" xfId="0" applyFont="1" applyFill="1" applyBorder="1" applyAlignment="1">
      <alignment horizontal="center" vertical="center" wrapText="1"/>
    </xf>
    <xf numFmtId="0" fontId="69" fillId="29" borderId="3" xfId="0" applyFont="1" applyFill="1" applyBorder="1" applyAlignment="1">
      <alignment horizontal="left" vertical="center" wrapText="1"/>
    </xf>
    <xf numFmtId="0" fontId="72" fillId="0" borderId="0" xfId="0" applyFont="1" applyFill="1" applyBorder="1" applyAlignment="1">
      <alignment vertical="center"/>
    </xf>
    <xf numFmtId="0" fontId="69" fillId="0" borderId="0" xfId="0" applyFont="1" applyFill="1" applyAlignment="1">
      <alignment horizontal="center" vertical="center"/>
    </xf>
    <xf numFmtId="0" fontId="69" fillId="0" borderId="0" xfId="0" applyFont="1" applyFill="1" applyBorder="1" applyAlignment="1">
      <alignment vertical="center" wrapText="1"/>
    </xf>
    <xf numFmtId="0" fontId="72" fillId="0" borderId="0" xfId="0" applyFont="1" applyFill="1" applyBorder="1" applyAlignment="1">
      <alignment horizontal="right" vertical="center"/>
    </xf>
    <xf numFmtId="0" fontId="69" fillId="29" borderId="3" xfId="0" applyFont="1" applyFill="1" applyBorder="1" applyAlignment="1">
      <alignment horizontal="center" vertical="center" wrapText="1" shrinkToFit="1"/>
    </xf>
    <xf numFmtId="0" fontId="69" fillId="0" borderId="0" xfId="0" applyFont="1" applyFill="1" applyAlignment="1">
      <alignment vertical="center"/>
    </xf>
    <xf numFmtId="0" fontId="69" fillId="29" borderId="0" xfId="0" quotePrefix="1" applyFont="1" applyFill="1" applyBorder="1" applyAlignment="1">
      <alignment horizontal="center" vertical="center"/>
    </xf>
    <xf numFmtId="170" fontId="71" fillId="29" borderId="0" xfId="0" applyNumberFormat="1" applyFont="1" applyFill="1" applyBorder="1" applyAlignment="1">
      <alignment vertical="center"/>
    </xf>
    <xf numFmtId="0" fontId="69" fillId="0" borderId="0" xfId="245" applyFont="1" applyFill="1" applyBorder="1" applyAlignment="1">
      <alignment vertical="center"/>
    </xf>
    <xf numFmtId="0" fontId="69" fillId="0" borderId="0" xfId="245" applyFont="1" applyFill="1" applyBorder="1" applyAlignment="1">
      <alignment horizontal="center" vertical="center"/>
    </xf>
    <xf numFmtId="0" fontId="72" fillId="0" borderId="0" xfId="245" applyFont="1" applyFill="1" applyBorder="1" applyAlignment="1">
      <alignment horizontal="right" vertical="center"/>
    </xf>
    <xf numFmtId="0" fontId="69" fillId="0" borderId="3" xfId="0" applyFont="1" applyFill="1" applyBorder="1" applyAlignment="1">
      <alignment horizontal="center" vertical="center" wrapText="1" shrinkToFit="1"/>
    </xf>
    <xf numFmtId="0" fontId="69" fillId="0" borderId="3" xfId="245" applyFont="1" applyFill="1" applyBorder="1" applyAlignment="1">
      <alignment horizontal="center" vertical="center"/>
    </xf>
    <xf numFmtId="0" fontId="72" fillId="0" borderId="0" xfId="245" applyFont="1" applyFill="1" applyBorder="1" applyAlignment="1">
      <alignment vertical="center"/>
    </xf>
    <xf numFmtId="0" fontId="72" fillId="0" borderId="0" xfId="245" applyFont="1" applyFill="1" applyBorder="1" applyAlignment="1">
      <alignment horizontal="center" vertical="center"/>
    </xf>
    <xf numFmtId="0" fontId="69" fillId="0" borderId="0" xfId="245" applyFont="1" applyFill="1" applyBorder="1" applyAlignment="1">
      <alignment vertical="center" wrapText="1"/>
    </xf>
    <xf numFmtId="0" fontId="71" fillId="0" borderId="0" xfId="245" applyFont="1" applyFill="1" applyBorder="1" applyAlignment="1">
      <alignment horizontal="center" vertical="center"/>
    </xf>
    <xf numFmtId="0" fontId="72" fillId="0" borderId="0" xfId="0" applyFont="1" applyFill="1" applyAlignment="1">
      <alignment horizontal="right" vertical="center"/>
    </xf>
    <xf numFmtId="169" fontId="72" fillId="29" borderId="0" xfId="0" applyNumberFormat="1" applyFont="1" applyFill="1" applyBorder="1" applyAlignment="1">
      <alignment horizontal="center" vertical="center" wrapText="1"/>
    </xf>
    <xf numFmtId="169" fontId="72" fillId="29" borderId="0" xfId="0" applyNumberFormat="1" applyFont="1" applyFill="1" applyBorder="1" applyAlignment="1">
      <alignment horizontal="right" vertical="center" wrapText="1"/>
    </xf>
    <xf numFmtId="169" fontId="72" fillId="29" borderId="0" xfId="0" applyNumberFormat="1" applyFont="1" applyFill="1" applyBorder="1" applyAlignment="1">
      <alignment horizontal="right" vertical="center"/>
    </xf>
    <xf numFmtId="0" fontId="69" fillId="29" borderId="3" xfId="0" applyNumberFormat="1" applyFont="1" applyFill="1" applyBorder="1" applyAlignment="1">
      <alignment horizontal="center" vertical="center" wrapText="1"/>
    </xf>
    <xf numFmtId="3" fontId="69" fillId="29" borderId="0" xfId="0" applyNumberFormat="1" applyFont="1" applyFill="1" applyBorder="1" applyAlignment="1">
      <alignment vertical="center"/>
    </xf>
    <xf numFmtId="0" fontId="73" fillId="29" borderId="3" xfId="0" applyFont="1" applyFill="1" applyBorder="1" applyAlignment="1">
      <alignment horizontal="left" vertical="center" wrapText="1"/>
    </xf>
    <xf numFmtId="0" fontId="72" fillId="29" borderId="0" xfId="0" applyFont="1" applyFill="1" applyBorder="1" applyAlignment="1">
      <alignment horizontal="right" vertical="center"/>
    </xf>
    <xf numFmtId="3" fontId="69" fillId="29" borderId="3" xfId="0" applyNumberFormat="1" applyFont="1" applyFill="1" applyBorder="1" applyAlignment="1">
      <alignment horizontal="center" vertical="center" wrapText="1"/>
    </xf>
    <xf numFmtId="0" fontId="69" fillId="29" borderId="0" xfId="0" applyFont="1" applyFill="1" applyAlignment="1">
      <alignment horizontal="right" vertical="center"/>
    </xf>
    <xf numFmtId="0" fontId="72" fillId="29" borderId="0" xfId="0" applyFont="1" applyFill="1" applyBorder="1" applyAlignment="1">
      <alignment horizontal="left" vertical="center"/>
    </xf>
    <xf numFmtId="170" fontId="72" fillId="29" borderId="0" xfId="0" applyNumberFormat="1" applyFont="1" applyFill="1" applyBorder="1" applyAlignment="1">
      <alignment horizontal="center" vertical="center" wrapText="1"/>
    </xf>
    <xf numFmtId="170" fontId="72" fillId="29" borderId="0" xfId="0" applyNumberFormat="1" applyFont="1" applyFill="1" applyBorder="1" applyAlignment="1">
      <alignment horizontal="center" vertical="center"/>
    </xf>
    <xf numFmtId="0" fontId="72" fillId="0" borderId="0" xfId="0" applyFont="1" applyFill="1" applyBorder="1" applyAlignment="1">
      <alignment horizontal="left" vertical="center"/>
    </xf>
    <xf numFmtId="3" fontId="69" fillId="29" borderId="3" xfId="0" applyNumberFormat="1" applyFont="1" applyFill="1" applyBorder="1" applyAlignment="1">
      <alignment horizontal="center" vertical="center" wrapText="1" shrinkToFit="1"/>
    </xf>
    <xf numFmtId="169" fontId="69" fillId="29" borderId="0" xfId="0" applyNumberFormat="1" applyFont="1" applyFill="1" applyBorder="1" applyAlignment="1">
      <alignment horizontal="center" vertical="center" wrapText="1"/>
    </xf>
    <xf numFmtId="0" fontId="70" fillId="29" borderId="0" xfId="0" applyFont="1" applyFill="1" applyAlignment="1">
      <alignment vertical="center"/>
    </xf>
    <xf numFmtId="0" fontId="70" fillId="0" borderId="0" xfId="0" applyFont="1" applyFill="1" applyAlignment="1">
      <alignment vertical="center"/>
    </xf>
    <xf numFmtId="0" fontId="70" fillId="0" borderId="0" xfId="0" applyFont="1" applyFill="1"/>
    <xf numFmtId="0" fontId="70" fillId="0" borderId="0" xfId="0" applyFont="1" applyFill="1" applyAlignment="1">
      <alignment horizontal="center" vertical="center"/>
    </xf>
    <xf numFmtId="3" fontId="69" fillId="29" borderId="3" xfId="0" applyNumberFormat="1" applyFont="1" applyFill="1" applyBorder="1" applyAlignment="1">
      <alignment horizontal="left" vertical="center" wrapText="1"/>
    </xf>
    <xf numFmtId="0" fontId="69" fillId="29" borderId="0" xfId="0" applyFont="1" applyFill="1" applyAlignment="1"/>
    <xf numFmtId="0" fontId="69" fillId="29" borderId="0" xfId="0" applyFont="1" applyFill="1" applyBorder="1" applyAlignment="1"/>
    <xf numFmtId="0" fontId="69" fillId="0" borderId="0" xfId="0" applyFont="1" applyFill="1" applyAlignment="1"/>
    <xf numFmtId="0" fontId="71" fillId="29" borderId="0" xfId="0" applyFont="1" applyFill="1" applyAlignment="1">
      <alignment horizontal="center" vertical="center"/>
    </xf>
    <xf numFmtId="0" fontId="69" fillId="29" borderId="0" xfId="0" applyFont="1" applyFill="1" applyAlignment="1">
      <alignment vertical="center" wrapText="1" shrinkToFit="1"/>
    </xf>
    <xf numFmtId="0" fontId="69" fillId="29" borderId="0" xfId="0" applyFont="1" applyFill="1" applyBorder="1" applyAlignment="1">
      <alignment vertical="center" wrapText="1" shrinkToFit="1"/>
    </xf>
    <xf numFmtId="0" fontId="67" fillId="0" borderId="0" xfId="0" applyFont="1" applyFill="1" applyAlignment="1">
      <alignment vertical="center"/>
    </xf>
    <xf numFmtId="0" fontId="5" fillId="0" borderId="0" xfId="0" applyFont="1"/>
    <xf numFmtId="0" fontId="76" fillId="29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22" borderId="3" xfId="0" applyFont="1" applyFill="1" applyBorder="1" applyAlignment="1">
      <alignment horizontal="center" vertical="center"/>
    </xf>
    <xf numFmtId="0" fontId="5" fillId="22" borderId="3" xfId="0" applyFont="1" applyFill="1" applyBorder="1" applyAlignment="1">
      <alignment horizontal="center" vertical="center" wrapText="1"/>
    </xf>
    <xf numFmtId="0" fontId="4" fillId="22" borderId="3" xfId="0" applyFont="1" applyFill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/>
    </xf>
    <xf numFmtId="0" fontId="5" fillId="22" borderId="0" xfId="0" applyFont="1" applyFill="1" applyBorder="1" applyAlignment="1">
      <alignment horizontal="left" vertical="center" wrapText="1"/>
    </xf>
    <xf numFmtId="0" fontId="5" fillId="22" borderId="0" xfId="0" applyFont="1" applyFill="1" applyBorder="1" applyAlignment="1">
      <alignment horizontal="center" vertical="center"/>
    </xf>
    <xf numFmtId="170" fontId="5" fillId="22" borderId="0" xfId="0" applyNumberFormat="1" applyFont="1" applyFill="1" applyBorder="1" applyAlignment="1">
      <alignment horizontal="center" vertical="center" wrapText="1"/>
    </xf>
    <xf numFmtId="170" fontId="5" fillId="22" borderId="0" xfId="0" applyNumberFormat="1" applyFont="1" applyFill="1" applyBorder="1" applyAlignment="1">
      <alignment horizontal="right" vertical="center" wrapText="1"/>
    </xf>
    <xf numFmtId="170" fontId="5" fillId="29" borderId="0" xfId="0" quotePrefix="1" applyNumberFormat="1" applyFont="1" applyFill="1" applyBorder="1" applyAlignment="1">
      <alignment vertical="center" wrapText="1"/>
    </xf>
    <xf numFmtId="170" fontId="5" fillId="0" borderId="0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 wrapText="1"/>
    </xf>
    <xf numFmtId="170" fontId="5" fillId="29" borderId="0" xfId="0" applyNumberFormat="1" applyFont="1" applyFill="1" applyBorder="1" applyAlignment="1">
      <alignment horizontal="left" vertical="center" wrapText="1"/>
    </xf>
    <xf numFmtId="0" fontId="5" fillId="29" borderId="0" xfId="0" applyFont="1" applyFill="1" applyBorder="1" applyAlignment="1">
      <alignment horizontal="left" vertical="center"/>
    </xf>
    <xf numFmtId="0" fontId="5" fillId="22" borderId="3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6" fillId="22" borderId="3" xfId="0" applyFont="1" applyFill="1" applyBorder="1" applyAlignment="1">
      <alignment horizontal="center" vertical="center" wrapText="1"/>
    </xf>
    <xf numFmtId="0" fontId="5" fillId="22" borderId="3" xfId="0" quotePrefix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left" vertical="center" wrapText="1"/>
    </xf>
    <xf numFmtId="0" fontId="6" fillId="22" borderId="3" xfId="0" applyFont="1" applyFill="1" applyBorder="1" applyAlignment="1">
      <alignment horizontal="left" vertical="center" wrapText="1"/>
    </xf>
    <xf numFmtId="0" fontId="6" fillId="22" borderId="3" xfId="0" quotePrefix="1" applyFont="1" applyFill="1" applyBorder="1" applyAlignment="1">
      <alignment horizontal="center" vertical="center"/>
    </xf>
    <xf numFmtId="177" fontId="5" fillId="29" borderId="3" xfId="0" applyNumberFormat="1" applyFont="1" applyFill="1" applyBorder="1" applyAlignment="1">
      <alignment vertical="center"/>
    </xf>
    <xf numFmtId="177" fontId="4" fillId="29" borderId="3" xfId="0" applyNumberFormat="1" applyFont="1" applyFill="1" applyBorder="1" applyAlignment="1">
      <alignment vertical="center"/>
    </xf>
    <xf numFmtId="179" fontId="5" fillId="29" borderId="3" xfId="0" applyNumberFormat="1" applyFont="1" applyFill="1" applyBorder="1" applyAlignment="1">
      <alignment horizontal="center" vertical="center" wrapText="1"/>
    </xf>
    <xf numFmtId="179" fontId="5" fillId="29" borderId="3" xfId="0" applyNumberFormat="1" applyFont="1" applyFill="1" applyBorder="1" applyAlignment="1">
      <alignment vertical="center"/>
    </xf>
    <xf numFmtId="179" fontId="6" fillId="29" borderId="3" xfId="0" applyNumberFormat="1" applyFont="1" applyFill="1" applyBorder="1" applyAlignment="1">
      <alignment horizontal="center" vertical="center" wrapText="1"/>
    </xf>
    <xf numFmtId="179" fontId="6" fillId="29" borderId="3" xfId="0" applyNumberFormat="1" applyFont="1" applyFill="1" applyBorder="1" applyAlignment="1">
      <alignment vertical="center"/>
    </xf>
    <xf numFmtId="0" fontId="7" fillId="29" borderId="3" xfId="0" applyFont="1" applyFill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4" fillId="29" borderId="3" xfId="0" applyFont="1" applyFill="1" applyBorder="1" applyAlignment="1">
      <alignment horizontal="left" vertical="center"/>
    </xf>
    <xf numFmtId="0" fontId="69" fillId="29" borderId="3" xfId="0" applyFont="1" applyFill="1" applyBorder="1" applyAlignment="1">
      <alignment horizontal="center" vertical="center" wrapText="1" shrinkToFit="1"/>
    </xf>
    <xf numFmtId="0" fontId="4" fillId="0" borderId="0" xfId="0" applyFont="1" applyFill="1" applyBorder="1" applyAlignment="1">
      <alignment horizontal="center" vertical="center" wrapText="1"/>
    </xf>
    <xf numFmtId="170" fontId="5" fillId="29" borderId="0" xfId="0" applyNumberFormat="1" applyFont="1" applyFill="1" applyBorder="1" applyAlignment="1">
      <alignment horizontal="left" vertical="center" wrapText="1"/>
    </xf>
    <xf numFmtId="0" fontId="5" fillId="29" borderId="0" xfId="0" applyFont="1" applyFill="1" applyBorder="1" applyAlignment="1">
      <alignment horizontal="left" vertical="center"/>
    </xf>
    <xf numFmtId="170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29" borderId="0" xfId="0" applyFont="1" applyFill="1" applyBorder="1" applyAlignment="1">
      <alignment horizontal="center" vertical="center"/>
    </xf>
    <xf numFmtId="0" fontId="5" fillId="29" borderId="0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/>
    </xf>
    <xf numFmtId="0" fontId="5" fillId="22" borderId="3" xfId="0" applyFont="1" applyFill="1" applyBorder="1" applyAlignment="1">
      <alignment horizontal="left" vertical="center" wrapText="1"/>
    </xf>
    <xf numFmtId="0" fontId="7" fillId="22" borderId="3" xfId="0" applyFont="1" applyFill="1" applyBorder="1" applyAlignment="1">
      <alignment horizontal="left" vertical="center" wrapText="1"/>
    </xf>
    <xf numFmtId="0" fontId="72" fillId="22" borderId="3" xfId="0" applyFont="1" applyFill="1" applyBorder="1" applyAlignment="1">
      <alignment horizontal="left" vertical="center" wrapText="1"/>
    </xf>
    <xf numFmtId="0" fontId="72" fillId="0" borderId="3" xfId="0" applyFont="1" applyBorder="1" applyAlignment="1">
      <alignment horizontal="left" vertical="center" wrapText="1"/>
    </xf>
    <xf numFmtId="0" fontId="72" fillId="22" borderId="3" xfId="0" quotePrefix="1" applyFont="1" applyFill="1" applyBorder="1" applyAlignment="1">
      <alignment horizontal="center" vertical="center"/>
    </xf>
    <xf numFmtId="0" fontId="85" fillId="29" borderId="0" xfId="0" applyFont="1" applyFill="1" applyBorder="1" applyAlignment="1">
      <alignment horizontal="center" vertical="center" wrapText="1"/>
    </xf>
    <xf numFmtId="0" fontId="72" fillId="29" borderId="3" xfId="0" quotePrefix="1" applyNumberFormat="1" applyFont="1" applyFill="1" applyBorder="1" applyAlignment="1">
      <alignment horizontal="center" vertical="center" wrapText="1"/>
    </xf>
    <xf numFmtId="179" fontId="86" fillId="29" borderId="3" xfId="237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173" fontId="69" fillId="0" borderId="3" xfId="0" applyNumberFormat="1" applyFont="1" applyFill="1" applyBorder="1" applyAlignment="1">
      <alignment horizontal="center" vertical="center" wrapText="1"/>
    </xf>
    <xf numFmtId="173" fontId="69" fillId="0" borderId="3" xfId="0" applyNumberFormat="1" applyFont="1" applyFill="1" applyBorder="1" applyAlignment="1">
      <alignment horizontal="right" vertical="center" wrapText="1"/>
    </xf>
    <xf numFmtId="173" fontId="72" fillId="0" borderId="3" xfId="0" applyNumberFormat="1" applyFont="1" applyFill="1" applyBorder="1" applyAlignment="1">
      <alignment horizontal="right" vertical="center" wrapText="1"/>
    </xf>
    <xf numFmtId="178" fontId="69" fillId="0" borderId="3" xfId="0" applyNumberFormat="1" applyFont="1" applyFill="1" applyBorder="1" applyAlignment="1">
      <alignment horizontal="center" vertical="center" wrapText="1"/>
    </xf>
    <xf numFmtId="178" fontId="72" fillId="0" borderId="3" xfId="0" applyNumberFormat="1" applyFont="1" applyFill="1" applyBorder="1" applyAlignment="1">
      <alignment horizontal="center" vertical="center" wrapText="1"/>
    </xf>
    <xf numFmtId="178" fontId="72" fillId="0" borderId="3" xfId="0" applyNumberFormat="1" applyFont="1" applyFill="1" applyBorder="1" applyAlignment="1">
      <alignment horizontal="right" vertical="center" wrapText="1"/>
    </xf>
    <xf numFmtId="178" fontId="69" fillId="0" borderId="3" xfId="0" applyNumberFormat="1" applyFont="1" applyFill="1" applyBorder="1" applyAlignment="1">
      <alignment horizontal="right" vertical="center" wrapText="1"/>
    </xf>
    <xf numFmtId="0" fontId="87" fillId="0" borderId="3" xfId="0" applyFont="1" applyFill="1" applyBorder="1" applyAlignment="1">
      <alignment horizontal="left" vertical="center" wrapText="1"/>
    </xf>
    <xf numFmtId="178" fontId="5" fillId="0" borderId="3" xfId="0" applyNumberFormat="1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center" vertical="center"/>
    </xf>
    <xf numFmtId="0" fontId="87" fillId="29" borderId="3" xfId="0" quotePrefix="1" applyFont="1" applyFill="1" applyBorder="1" applyAlignment="1">
      <alignment horizontal="center" vertical="center"/>
    </xf>
    <xf numFmtId="0" fontId="72" fillId="22" borderId="3" xfId="0" applyFont="1" applyFill="1" applyBorder="1" applyAlignment="1">
      <alignment horizontal="center" vertical="center" wrapText="1"/>
    </xf>
    <xf numFmtId="0" fontId="86" fillId="0" borderId="3" xfId="0" applyFont="1" applyBorder="1" applyAlignment="1">
      <alignment horizontal="left" vertical="center"/>
    </xf>
    <xf numFmtId="178" fontId="78" fillId="0" borderId="3" xfId="0" applyNumberFormat="1" applyFont="1" applyFill="1" applyBorder="1" applyAlignment="1">
      <alignment horizontal="center" vertical="center"/>
    </xf>
    <xf numFmtId="178" fontId="78" fillId="0" borderId="0" xfId="0" applyNumberFormat="1" applyFont="1" applyFill="1" applyBorder="1" applyAlignment="1">
      <alignment vertical="center"/>
    </xf>
    <xf numFmtId="178" fontId="78" fillId="29" borderId="0" xfId="0" applyNumberFormat="1" applyFont="1" applyFill="1" applyBorder="1" applyAlignment="1">
      <alignment horizontal="center" vertical="center"/>
    </xf>
    <xf numFmtId="178" fontId="78" fillId="29" borderId="0" xfId="0" applyNumberFormat="1" applyFont="1" applyFill="1" applyBorder="1" applyAlignment="1">
      <alignment vertical="center"/>
    </xf>
    <xf numFmtId="178" fontId="78" fillId="29" borderId="0" xfId="0" applyNumberFormat="1" applyFont="1" applyFill="1" applyBorder="1" applyAlignment="1">
      <alignment horizontal="right" vertical="center"/>
    </xf>
    <xf numFmtId="178" fontId="78" fillId="29" borderId="0" xfId="0" applyNumberFormat="1" applyFont="1" applyFill="1" applyBorder="1" applyAlignment="1">
      <alignment vertical="center" wrapText="1"/>
    </xf>
    <xf numFmtId="178" fontId="78" fillId="29" borderId="0" xfId="0" applyNumberFormat="1" applyFont="1" applyFill="1" applyBorder="1" applyAlignment="1">
      <alignment horizontal="left" vertical="center"/>
    </xf>
    <xf numFmtId="178" fontId="78" fillId="0" borderId="0" xfId="0" applyNumberFormat="1" applyFont="1" applyFill="1" applyBorder="1" applyAlignment="1">
      <alignment horizontal="center" vertical="center"/>
    </xf>
    <xf numFmtId="178" fontId="78" fillId="29" borderId="0" xfId="0" applyNumberFormat="1" applyFont="1" applyFill="1" applyAlignment="1">
      <alignment horizontal="left" vertical="center"/>
    </xf>
    <xf numFmtId="178" fontId="78" fillId="29" borderId="0" xfId="0" applyNumberFormat="1" applyFont="1" applyFill="1" applyAlignment="1">
      <alignment horizontal="center" vertical="center"/>
    </xf>
    <xf numFmtId="178" fontId="80" fillId="29" borderId="0" xfId="0" applyNumberFormat="1" applyFont="1" applyFill="1" applyBorder="1" applyAlignment="1">
      <alignment horizontal="center" vertical="center"/>
    </xf>
    <xf numFmtId="178" fontId="78" fillId="29" borderId="20" xfId="0" applyNumberFormat="1" applyFont="1" applyFill="1" applyBorder="1" applyAlignment="1">
      <alignment horizontal="left" vertical="center"/>
    </xf>
    <xf numFmtId="178" fontId="78" fillId="29" borderId="13" xfId="0" applyNumberFormat="1" applyFont="1" applyFill="1" applyBorder="1" applyAlignment="1">
      <alignment horizontal="center" vertical="center"/>
    </xf>
    <xf numFmtId="178" fontId="84" fillId="29" borderId="13" xfId="0" applyNumberFormat="1" applyFont="1" applyFill="1" applyBorder="1" applyAlignment="1">
      <alignment horizontal="center" vertical="center"/>
    </xf>
    <xf numFmtId="178" fontId="81" fillId="29" borderId="0" xfId="0" applyNumberFormat="1" applyFont="1" applyFill="1" applyBorder="1" applyAlignment="1">
      <alignment horizontal="left" vertical="center"/>
    </xf>
    <xf numFmtId="178" fontId="78" fillId="29" borderId="13" xfId="0" applyNumberFormat="1" applyFont="1" applyFill="1" applyBorder="1" applyAlignment="1">
      <alignment vertical="center"/>
    </xf>
    <xf numFmtId="178" fontId="84" fillId="29" borderId="13" xfId="0" applyNumberFormat="1" applyFont="1" applyFill="1" applyBorder="1" applyAlignment="1">
      <alignment vertical="center"/>
    </xf>
    <xf numFmtId="178" fontId="82" fillId="29" borderId="0" xfId="0" applyNumberFormat="1" applyFont="1" applyFill="1" applyAlignment="1">
      <alignment horizontal="center" vertical="center"/>
    </xf>
    <xf numFmtId="178" fontId="82" fillId="29" borderId="0" xfId="0" applyNumberFormat="1" applyFont="1" applyFill="1" applyAlignment="1">
      <alignment vertical="center"/>
    </xf>
    <xf numFmtId="178" fontId="78" fillId="0" borderId="0" xfId="0" applyNumberFormat="1" applyFont="1" applyFill="1" applyAlignment="1">
      <alignment horizontal="center" vertical="center"/>
    </xf>
    <xf numFmtId="178" fontId="78" fillId="0" borderId="0" xfId="0" applyNumberFormat="1" applyFont="1" applyFill="1" applyBorder="1" applyAlignment="1">
      <alignment horizontal="center" vertical="center" wrapText="1"/>
    </xf>
    <xf numFmtId="178" fontId="78" fillId="0" borderId="15" xfId="0" applyNumberFormat="1" applyFont="1" applyFill="1" applyBorder="1" applyAlignment="1">
      <alignment vertical="center"/>
    </xf>
    <xf numFmtId="178" fontId="78" fillId="0" borderId="14" xfId="0" applyNumberFormat="1" applyFont="1" applyFill="1" applyBorder="1" applyAlignment="1">
      <alignment vertical="center"/>
    </xf>
    <xf numFmtId="178" fontId="69" fillId="0" borderId="16" xfId="0" applyNumberFormat="1" applyFont="1" applyFill="1" applyBorder="1" applyAlignment="1">
      <alignment horizontal="right" vertical="center"/>
    </xf>
    <xf numFmtId="178" fontId="78" fillId="0" borderId="3" xfId="0" applyNumberFormat="1" applyFont="1" applyFill="1" applyBorder="1" applyAlignment="1">
      <alignment horizontal="left" vertical="center"/>
    </xf>
    <xf numFmtId="178" fontId="78" fillId="0" borderId="15" xfId="0" applyNumberFormat="1" applyFont="1" applyFill="1" applyBorder="1" applyAlignment="1">
      <alignment horizontal="left" vertical="center" wrapText="1"/>
    </xf>
    <xf numFmtId="178" fontId="78" fillId="0" borderId="14" xfId="0" applyNumberFormat="1" applyFont="1" applyFill="1" applyBorder="1" applyAlignment="1">
      <alignment vertical="center" wrapText="1"/>
    </xf>
    <xf numFmtId="178" fontId="78" fillId="0" borderId="3" xfId="0" applyNumberFormat="1" applyFont="1" applyFill="1" applyBorder="1" applyAlignment="1">
      <alignment vertical="center"/>
    </xf>
    <xf numFmtId="178" fontId="78" fillId="0" borderId="16" xfId="0" applyNumberFormat="1" applyFont="1" applyFill="1" applyBorder="1" applyAlignment="1">
      <alignment vertical="center" wrapText="1"/>
    </xf>
    <xf numFmtId="178" fontId="78" fillId="0" borderId="0" xfId="0" applyNumberFormat="1" applyFont="1" applyFill="1" applyAlignment="1">
      <alignment horizontal="left" vertical="center"/>
    </xf>
    <xf numFmtId="178" fontId="80" fillId="0" borderId="0" xfId="0" applyNumberFormat="1" applyFont="1" applyFill="1" applyAlignment="1">
      <alignment horizontal="center" vertical="center"/>
    </xf>
    <xf numFmtId="178" fontId="84" fillId="0" borderId="0" xfId="0" applyNumberFormat="1" applyFont="1" applyFill="1" applyBorder="1" applyAlignment="1">
      <alignment vertical="center"/>
    </xf>
    <xf numFmtId="178" fontId="84" fillId="0" borderId="0" xfId="0" applyNumberFormat="1" applyFont="1" applyFill="1" applyBorder="1" applyAlignment="1" applyProtection="1">
      <alignment horizontal="left" vertical="center"/>
      <protection locked="0"/>
    </xf>
    <xf numFmtId="178" fontId="84" fillId="0" borderId="0" xfId="0" applyNumberFormat="1" applyFont="1" applyFill="1" applyBorder="1" applyAlignment="1">
      <alignment horizontal="center" vertical="center" wrapText="1"/>
    </xf>
    <xf numFmtId="178" fontId="84" fillId="0" borderId="0" xfId="0" applyNumberFormat="1" applyFont="1" applyFill="1" applyBorder="1" applyAlignment="1">
      <alignment horizontal="right" vertical="center" wrapText="1"/>
    </xf>
    <xf numFmtId="178" fontId="78" fillId="0" borderId="0" xfId="0" quotePrefix="1" applyNumberFormat="1" applyFont="1" applyFill="1" applyBorder="1" applyAlignment="1">
      <alignment horizontal="center" vertical="center"/>
    </xf>
    <xf numFmtId="178" fontId="80" fillId="0" borderId="0" xfId="0" applyNumberFormat="1" applyFont="1" applyFill="1" applyBorder="1" applyAlignment="1">
      <alignment vertical="center"/>
    </xf>
    <xf numFmtId="178" fontId="78" fillId="0" borderId="0" xfId="0" applyNumberFormat="1" applyFont="1" applyFill="1" applyBorder="1" applyAlignment="1">
      <alignment vertical="center" wrapText="1"/>
    </xf>
    <xf numFmtId="178" fontId="69" fillId="0" borderId="3" xfId="0" applyNumberFormat="1" applyFont="1" applyFill="1" applyBorder="1" applyAlignment="1">
      <alignment vertical="center"/>
    </xf>
    <xf numFmtId="177" fontId="69" fillId="0" borderId="3" xfId="0" applyNumberFormat="1" applyFont="1" applyFill="1" applyBorder="1" applyAlignment="1">
      <alignment horizontal="right" vertical="center" wrapText="1"/>
    </xf>
    <xf numFmtId="177" fontId="69" fillId="0" borderId="3" xfId="0" applyNumberFormat="1" applyFont="1" applyFill="1" applyBorder="1" applyAlignment="1">
      <alignment horizontal="center" vertical="center" wrapText="1"/>
    </xf>
    <xf numFmtId="177" fontId="72" fillId="0" borderId="3" xfId="0" applyNumberFormat="1" applyFont="1" applyFill="1" applyBorder="1" applyAlignment="1">
      <alignment horizontal="center" vertical="center" wrapText="1"/>
    </xf>
    <xf numFmtId="170" fontId="69" fillId="0" borderId="0" xfId="245" applyNumberFormat="1" applyFont="1" applyFill="1" applyBorder="1" applyAlignment="1">
      <alignment horizontal="center" vertical="center" wrapText="1"/>
    </xf>
    <xf numFmtId="170" fontId="69" fillId="0" borderId="0" xfId="245" applyNumberFormat="1" applyFont="1" applyFill="1" applyBorder="1" applyAlignment="1">
      <alignment horizontal="right" vertical="center" wrapText="1"/>
    </xf>
    <xf numFmtId="178" fontId="5" fillId="0" borderId="3" xfId="0" applyNumberFormat="1" applyFont="1" applyFill="1" applyBorder="1" applyAlignment="1">
      <alignment horizontal="center" vertical="center" wrapText="1"/>
    </xf>
    <xf numFmtId="180" fontId="69" fillId="29" borderId="3" xfId="0" applyNumberFormat="1" applyFont="1" applyFill="1" applyBorder="1" applyAlignment="1">
      <alignment horizontal="center" vertical="center" wrapText="1"/>
    </xf>
    <xf numFmtId="49" fontId="69" fillId="0" borderId="14" xfId="0" applyNumberFormat="1" applyFont="1" applyFill="1" applyBorder="1" applyAlignment="1">
      <alignment horizontal="left" vertical="center" wrapText="1"/>
    </xf>
    <xf numFmtId="49" fontId="69" fillId="0" borderId="14" xfId="0" applyNumberFormat="1" applyFont="1" applyFill="1" applyBorder="1" applyAlignment="1">
      <alignment vertical="center" wrapText="1"/>
    </xf>
    <xf numFmtId="0" fontId="87" fillId="29" borderId="3" xfId="0" applyFont="1" applyFill="1" applyBorder="1" applyAlignment="1">
      <alignment horizontal="left" vertical="center" wrapText="1"/>
    </xf>
    <xf numFmtId="180" fontId="72" fillId="29" borderId="3" xfId="0" applyNumberFormat="1" applyFont="1" applyFill="1" applyBorder="1" applyAlignment="1">
      <alignment horizontal="center" vertical="center" wrapText="1"/>
    </xf>
    <xf numFmtId="0" fontId="5" fillId="29" borderId="0" xfId="0" applyFont="1" applyFill="1" applyBorder="1" applyAlignment="1">
      <alignment horizontal="center" vertical="center"/>
    </xf>
    <xf numFmtId="0" fontId="78" fillId="29" borderId="3" xfId="0" applyFont="1" applyFill="1" applyBorder="1" applyAlignment="1">
      <alignment horizontal="center" vertical="center" wrapText="1"/>
    </xf>
    <xf numFmtId="0" fontId="69" fillId="29" borderId="3" xfId="0" applyFont="1" applyFill="1" applyBorder="1" applyAlignment="1">
      <alignment horizontal="center" vertical="center" wrapText="1" shrinkToFit="1"/>
    </xf>
    <xf numFmtId="0" fontId="69" fillId="29" borderId="0" xfId="0" applyFont="1" applyFill="1" applyBorder="1" applyAlignment="1">
      <alignment horizontal="center" vertical="center"/>
    </xf>
    <xf numFmtId="0" fontId="69" fillId="29" borderId="0" xfId="0" applyFont="1" applyFill="1" applyAlignment="1">
      <alignment horizontal="center" vertical="center"/>
    </xf>
    <xf numFmtId="0" fontId="69" fillId="29" borderId="3" xfId="0" applyFont="1" applyFill="1" applyBorder="1" applyAlignment="1">
      <alignment horizontal="center" vertical="center" wrapText="1"/>
    </xf>
    <xf numFmtId="0" fontId="69" fillId="29" borderId="3" xfId="0" applyFont="1" applyFill="1" applyBorder="1" applyAlignment="1">
      <alignment horizontal="center" vertical="center"/>
    </xf>
    <xf numFmtId="0" fontId="72" fillId="29" borderId="0" xfId="0" applyFont="1" applyFill="1" applyBorder="1" applyAlignment="1">
      <alignment horizontal="left" vertical="center" wrapText="1"/>
    </xf>
    <xf numFmtId="0" fontId="72" fillId="29" borderId="3" xfId="0" applyFont="1" applyFill="1" applyBorder="1" applyAlignment="1">
      <alignment horizontal="center" vertical="center" wrapText="1"/>
    </xf>
    <xf numFmtId="3" fontId="72" fillId="29" borderId="3" xfId="0" applyNumberFormat="1" applyFont="1" applyFill="1" applyBorder="1" applyAlignment="1">
      <alignment horizontal="center" vertical="center" wrapText="1"/>
    </xf>
    <xf numFmtId="179" fontId="69" fillId="29" borderId="3" xfId="0" applyNumberFormat="1" applyFont="1" applyFill="1" applyBorder="1" applyAlignment="1">
      <alignment horizontal="center" vertical="center" wrapText="1"/>
    </xf>
    <xf numFmtId="0" fontId="69" fillId="29" borderId="0" xfId="0" applyFont="1" applyFill="1" applyBorder="1" applyAlignment="1">
      <alignment horizontal="center"/>
    </xf>
    <xf numFmtId="179" fontId="72" fillId="29" borderId="3" xfId="0" applyNumberFormat="1" applyFont="1" applyFill="1" applyBorder="1" applyAlignment="1">
      <alignment horizontal="center" vertical="center" wrapText="1"/>
    </xf>
    <xf numFmtId="0" fontId="72" fillId="29" borderId="13" xfId="0" applyFont="1" applyFill="1" applyBorder="1" applyAlignment="1">
      <alignment horizontal="left" vertical="center" wrapText="1"/>
    </xf>
    <xf numFmtId="0" fontId="69" fillId="29" borderId="15" xfId="0" applyFont="1" applyFill="1" applyBorder="1" applyAlignment="1">
      <alignment horizontal="center" vertical="center" wrapText="1" shrinkToFit="1"/>
    </xf>
    <xf numFmtId="0" fontId="69" fillId="29" borderId="0" xfId="0" applyFont="1" applyFill="1" applyBorder="1" applyAlignment="1">
      <alignment horizontal="center" vertical="center" wrapText="1"/>
    </xf>
    <xf numFmtId="0" fontId="5" fillId="29" borderId="0" xfId="0" applyFont="1" applyFill="1" applyBorder="1" applyAlignment="1">
      <alignment horizontal="center" vertical="center"/>
    </xf>
    <xf numFmtId="49" fontId="69" fillId="0" borderId="16" xfId="0" applyNumberFormat="1" applyFont="1" applyFill="1" applyBorder="1" applyAlignment="1">
      <alignment horizontal="right" vertical="center"/>
    </xf>
    <xf numFmtId="0" fontId="86" fillId="29" borderId="0" xfId="0" applyFont="1" applyFill="1" applyBorder="1" applyAlignment="1">
      <alignment horizontal="center" vertical="center"/>
    </xf>
    <xf numFmtId="180" fontId="69" fillId="0" borderId="3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right" vertical="center"/>
    </xf>
    <xf numFmtId="169" fontId="78" fillId="29" borderId="3" xfId="0" applyNumberFormat="1" applyFont="1" applyFill="1" applyBorder="1" applyAlignment="1">
      <alignment horizontal="center" vertical="center" wrapText="1"/>
    </xf>
    <xf numFmtId="0" fontId="69" fillId="0" borderId="3" xfId="0" applyFont="1" applyFill="1" applyBorder="1" applyAlignment="1">
      <alignment vertical="center" wrapText="1"/>
    </xf>
    <xf numFmtId="173" fontId="72" fillId="0" borderId="3" xfId="0" applyNumberFormat="1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left" vertical="center" wrapText="1"/>
    </xf>
    <xf numFmtId="14" fontId="69" fillId="29" borderId="3" xfId="0" applyNumberFormat="1" applyFont="1" applyFill="1" applyBorder="1" applyAlignment="1">
      <alignment horizontal="left" vertical="center" wrapText="1" shrinkToFit="1"/>
    </xf>
    <xf numFmtId="0" fontId="5" fillId="0" borderId="0" xfId="0" applyFont="1" applyFill="1" applyAlignment="1">
      <alignment horizontal="justify" vertical="center"/>
    </xf>
    <xf numFmtId="0" fontId="86" fillId="0" borderId="26" xfId="0" applyFont="1" applyBorder="1" applyAlignment="1">
      <alignment horizontal="left" vertical="center"/>
    </xf>
    <xf numFmtId="180" fontId="86" fillId="0" borderId="26" xfId="0" applyNumberFormat="1" applyFont="1" applyFill="1" applyBorder="1" applyAlignment="1">
      <alignment horizontal="left" vertical="center"/>
    </xf>
    <xf numFmtId="180" fontId="5" fillId="0" borderId="26" xfId="0" applyNumberFormat="1" applyFont="1" applyFill="1" applyBorder="1" applyAlignment="1">
      <alignment horizontal="left" vertical="center" wrapText="1"/>
    </xf>
    <xf numFmtId="0" fontId="5" fillId="29" borderId="26" xfId="0" applyFont="1" applyFill="1" applyBorder="1" applyAlignment="1">
      <alignment horizontal="left" vertical="center" wrapText="1"/>
    </xf>
    <xf numFmtId="178" fontId="72" fillId="29" borderId="26" xfId="0" applyNumberFormat="1" applyFont="1" applyFill="1" applyBorder="1" applyAlignment="1">
      <alignment horizontal="center" vertical="center" wrapText="1"/>
    </xf>
    <xf numFmtId="0" fontId="5" fillId="22" borderId="26" xfId="0" quotePrefix="1" applyFont="1" applyFill="1" applyBorder="1" applyAlignment="1">
      <alignment horizontal="center" vertical="center"/>
    </xf>
    <xf numFmtId="179" fontId="72" fillId="29" borderId="3" xfId="0" applyNumberFormat="1" applyFont="1" applyFill="1" applyBorder="1" applyAlignment="1">
      <alignment horizontal="center" vertical="center" wrapText="1"/>
    </xf>
    <xf numFmtId="3" fontId="72" fillId="29" borderId="26" xfId="0" applyNumberFormat="1" applyFont="1" applyFill="1" applyBorder="1" applyAlignment="1">
      <alignment horizontal="center" vertical="center" wrapText="1"/>
    </xf>
    <xf numFmtId="173" fontId="72" fillId="0" borderId="26" xfId="0" applyNumberFormat="1" applyFont="1" applyFill="1" applyBorder="1" applyAlignment="1">
      <alignment horizontal="right" vertical="center" wrapText="1"/>
    </xf>
    <xf numFmtId="0" fontId="69" fillId="0" borderId="3" xfId="0" applyFont="1" applyFill="1" applyBorder="1" applyAlignment="1">
      <alignment horizontal="center" vertical="center"/>
    </xf>
    <xf numFmtId="0" fontId="69" fillId="0" borderId="3" xfId="0" applyFont="1" applyFill="1" applyBorder="1" applyAlignment="1">
      <alignment horizontal="center" vertical="center" wrapText="1"/>
    </xf>
    <xf numFmtId="0" fontId="72" fillId="0" borderId="0" xfId="0" applyFont="1" applyFill="1" applyBorder="1" applyAlignment="1">
      <alignment horizontal="center" vertical="center" wrapText="1"/>
    </xf>
    <xf numFmtId="0" fontId="69" fillId="29" borderId="3" xfId="0" applyFont="1" applyFill="1" applyBorder="1" applyAlignment="1">
      <alignment horizontal="center" vertical="center" wrapText="1" shrinkToFit="1"/>
    </xf>
    <xf numFmtId="0" fontId="69" fillId="0" borderId="0" xfId="0" applyFont="1" applyFill="1" applyBorder="1" applyAlignment="1">
      <alignment horizontal="center" vertical="center"/>
    </xf>
    <xf numFmtId="178" fontId="72" fillId="29" borderId="3" xfId="0" applyNumberFormat="1" applyFont="1" applyFill="1" applyBorder="1" applyAlignment="1">
      <alignment horizontal="center" vertical="center" wrapText="1"/>
    </xf>
    <xf numFmtId="178" fontId="69" fillId="29" borderId="3" xfId="0" applyNumberFormat="1" applyFont="1" applyFill="1" applyBorder="1" applyAlignment="1">
      <alignment horizontal="center" vertical="center" wrapText="1"/>
    </xf>
    <xf numFmtId="179" fontId="69" fillId="29" borderId="3" xfId="0" applyNumberFormat="1" applyFont="1" applyFill="1" applyBorder="1" applyAlignment="1">
      <alignment horizontal="center" vertical="center" wrapText="1"/>
    </xf>
    <xf numFmtId="178" fontId="4" fillId="0" borderId="3" xfId="0" applyNumberFormat="1" applyFont="1" applyFill="1" applyBorder="1" applyAlignment="1">
      <alignment horizontal="center" vertical="center" wrapText="1"/>
    </xf>
    <xf numFmtId="178" fontId="4" fillId="0" borderId="3" xfId="0" applyNumberFormat="1" applyFont="1" applyFill="1" applyBorder="1" applyAlignment="1">
      <alignment horizontal="right" vertical="center" wrapText="1"/>
    </xf>
    <xf numFmtId="0" fontId="69" fillId="0" borderId="0" xfId="0" applyFont="1" applyFill="1" applyBorder="1" applyAlignment="1">
      <alignment horizontal="center" vertical="center" wrapText="1"/>
    </xf>
    <xf numFmtId="0" fontId="69" fillId="0" borderId="0" xfId="0" applyFont="1" applyFill="1" applyBorder="1" applyAlignment="1">
      <alignment horizontal="right" vertical="center"/>
    </xf>
    <xf numFmtId="0" fontId="69" fillId="22" borderId="3" xfId="0" applyFont="1" applyFill="1" applyBorder="1" applyAlignment="1">
      <alignment horizontal="center" vertical="center" wrapText="1"/>
    </xf>
    <xf numFmtId="173" fontId="69" fillId="0" borderId="26" xfId="0" applyNumberFormat="1" applyFont="1" applyFill="1" applyBorder="1" applyAlignment="1">
      <alignment horizontal="right" vertical="center" wrapText="1"/>
    </xf>
    <xf numFmtId="178" fontId="69" fillId="0" borderId="26" xfId="0" applyNumberFormat="1" applyFont="1" applyFill="1" applyBorder="1" applyAlignment="1">
      <alignment horizontal="center" vertical="center" wrapText="1"/>
    </xf>
    <xf numFmtId="178" fontId="69" fillId="0" borderId="26" xfId="0" applyNumberFormat="1" applyFont="1" applyFill="1" applyBorder="1" applyAlignment="1">
      <alignment horizontal="right" vertical="center" wrapText="1"/>
    </xf>
    <xf numFmtId="180" fontId="78" fillId="0" borderId="26" xfId="0" applyNumberFormat="1" applyFont="1" applyFill="1" applyBorder="1" applyAlignment="1">
      <alignment horizontal="center" vertical="center" wrapText="1"/>
    </xf>
    <xf numFmtId="178" fontId="69" fillId="30" borderId="26" xfId="0" applyNumberFormat="1" applyFont="1" applyFill="1" applyBorder="1" applyAlignment="1">
      <alignment horizontal="right" vertical="center" wrapText="1"/>
    </xf>
    <xf numFmtId="170" fontId="69" fillId="29" borderId="0" xfId="0" applyNumberFormat="1" applyFont="1" applyFill="1" applyBorder="1" applyAlignment="1">
      <alignment horizontal="left" vertical="center" wrapText="1"/>
    </xf>
    <xf numFmtId="170" fontId="69" fillId="29" borderId="0" xfId="0" quotePrefix="1" applyNumberFormat="1" applyFont="1" applyFill="1" applyBorder="1" applyAlignment="1">
      <alignment vertical="center" wrapText="1"/>
    </xf>
    <xf numFmtId="0" fontId="69" fillId="29" borderId="0" xfId="0" applyFont="1" applyFill="1" applyBorder="1" applyAlignment="1">
      <alignment horizontal="left" vertical="center"/>
    </xf>
    <xf numFmtId="170" fontId="69" fillId="22" borderId="0" xfId="0" applyNumberFormat="1" applyFont="1" applyFill="1" applyBorder="1" applyAlignment="1">
      <alignment horizontal="center" vertical="center" wrapText="1"/>
    </xf>
    <xf numFmtId="170" fontId="69" fillId="22" borderId="0" xfId="0" applyNumberFormat="1" applyFont="1" applyFill="1" applyBorder="1" applyAlignment="1">
      <alignment horizontal="right" vertical="center" wrapText="1"/>
    </xf>
    <xf numFmtId="170" fontId="69" fillId="0" borderId="0" xfId="0" applyNumberFormat="1" applyFont="1" applyFill="1" applyBorder="1" applyAlignment="1">
      <alignment horizontal="center" vertical="center" wrapText="1"/>
    </xf>
    <xf numFmtId="170" fontId="69" fillId="0" borderId="0" xfId="0" applyNumberFormat="1" applyFont="1" applyFill="1" applyBorder="1" applyAlignment="1">
      <alignment horizontal="right" vertical="center" wrapText="1"/>
    </xf>
    <xf numFmtId="179" fontId="69" fillId="29" borderId="3" xfId="0" applyNumberFormat="1" applyFont="1" applyFill="1" applyBorder="1" applyAlignment="1">
      <alignment vertical="center"/>
    </xf>
    <xf numFmtId="3" fontId="72" fillId="0" borderId="3" xfId="0" applyNumberFormat="1" applyFont="1" applyFill="1" applyBorder="1" applyAlignment="1">
      <alignment horizontal="right" vertical="center" wrapText="1"/>
    </xf>
    <xf numFmtId="3" fontId="69" fillId="0" borderId="3" xfId="0" applyNumberFormat="1" applyFont="1" applyFill="1" applyBorder="1" applyAlignment="1">
      <alignment horizontal="right" vertical="center" wrapText="1"/>
    </xf>
    <xf numFmtId="3" fontId="69" fillId="0" borderId="3" xfId="0" applyNumberFormat="1" applyFont="1" applyFill="1" applyBorder="1" applyAlignment="1">
      <alignment horizontal="right" vertical="center"/>
    </xf>
    <xf numFmtId="0" fontId="92" fillId="0" borderId="0" xfId="0" applyFont="1" applyFill="1" applyAlignment="1">
      <alignment vertical="center"/>
    </xf>
    <xf numFmtId="0" fontId="72" fillId="0" borderId="3" xfId="0" applyFont="1" applyFill="1" applyBorder="1" applyAlignment="1">
      <alignment horizontal="left" vertical="center" wrapText="1"/>
    </xf>
    <xf numFmtId="178" fontId="78" fillId="0" borderId="0" xfId="0" applyNumberFormat="1" applyFont="1" applyFill="1" applyBorder="1" applyAlignment="1">
      <alignment horizontal="right" vertical="center"/>
    </xf>
    <xf numFmtId="178" fontId="82" fillId="0" borderId="0" xfId="0" applyNumberFormat="1" applyFont="1" applyFill="1" applyAlignment="1">
      <alignment horizontal="left" vertical="center"/>
    </xf>
    <xf numFmtId="178" fontId="78" fillId="0" borderId="0" xfId="0" applyNumberFormat="1" applyFont="1" applyFill="1" applyAlignment="1">
      <alignment vertical="center"/>
    </xf>
    <xf numFmtId="0" fontId="4" fillId="0" borderId="3" xfId="0" quotePrefix="1" applyFont="1" applyFill="1" applyBorder="1" applyAlignment="1">
      <alignment horizontal="center" vertical="center"/>
    </xf>
    <xf numFmtId="178" fontId="78" fillId="0" borderId="26" xfId="0" applyNumberFormat="1" applyFont="1" applyFill="1" applyBorder="1" applyAlignment="1">
      <alignment horizontal="center" vertical="center" wrapText="1"/>
    </xf>
    <xf numFmtId="0" fontId="78" fillId="0" borderId="26" xfId="0" applyNumberFormat="1" applyFont="1" applyFill="1" applyBorder="1" applyAlignment="1">
      <alignment horizontal="center" vertical="center"/>
    </xf>
    <xf numFmtId="0" fontId="78" fillId="0" borderId="26" xfId="0" applyNumberFormat="1" applyFont="1" applyFill="1" applyBorder="1" applyAlignment="1">
      <alignment horizontal="center" vertical="center" wrapText="1"/>
    </xf>
    <xf numFmtId="178" fontId="78" fillId="29" borderId="26" xfId="182" applyNumberFormat="1" applyFont="1" applyFill="1" applyBorder="1" applyAlignment="1">
      <alignment vertical="center" wrapText="1"/>
      <protection locked="0"/>
    </xf>
    <xf numFmtId="1" fontId="78" fillId="29" borderId="26" xfId="0" applyNumberFormat="1" applyFont="1" applyFill="1" applyBorder="1" applyAlignment="1">
      <alignment horizontal="center" vertical="center"/>
    </xf>
    <xf numFmtId="178" fontId="78" fillId="29" borderId="26" xfId="0" applyNumberFormat="1" applyFont="1" applyFill="1" applyBorder="1" applyAlignment="1">
      <alignment horizontal="center" vertical="center" wrapText="1"/>
    </xf>
    <xf numFmtId="178" fontId="84" fillId="29" borderId="26" xfId="182" applyNumberFormat="1" applyFont="1" applyFill="1" applyBorder="1" applyAlignment="1">
      <alignment vertical="center" wrapText="1"/>
      <protection locked="0"/>
    </xf>
    <xf numFmtId="178" fontId="84" fillId="29" borderId="26" xfId="0" applyNumberFormat="1" applyFont="1" applyFill="1" applyBorder="1" applyAlignment="1">
      <alignment horizontal="center" vertical="center" wrapText="1"/>
    </xf>
    <xf numFmtId="178" fontId="84" fillId="0" borderId="26" xfId="0" applyNumberFormat="1" applyFont="1" applyFill="1" applyBorder="1" applyAlignment="1">
      <alignment horizontal="center" vertical="center" wrapText="1"/>
    </xf>
    <xf numFmtId="178" fontId="78" fillId="29" borderId="26" xfId="0" applyNumberFormat="1" applyFont="1" applyFill="1" applyBorder="1" applyAlignment="1">
      <alignment horizontal="right" vertical="center" wrapText="1"/>
    </xf>
    <xf numFmtId="178" fontId="78" fillId="0" borderId="26" xfId="0" applyNumberFormat="1" applyFont="1" applyFill="1" applyBorder="1" applyAlignment="1">
      <alignment horizontal="right" vertical="center" wrapText="1"/>
    </xf>
    <xf numFmtId="178" fontId="84" fillId="29" borderId="26" xfId="0" applyNumberFormat="1" applyFont="1" applyFill="1" applyBorder="1" applyAlignment="1">
      <alignment horizontal="right" vertical="center" wrapText="1"/>
    </xf>
    <xf numFmtId="178" fontId="84" fillId="0" borderId="26" xfId="0" applyNumberFormat="1" applyFont="1" applyFill="1" applyBorder="1" applyAlignment="1">
      <alignment horizontal="right" vertical="center" wrapText="1"/>
    </xf>
    <xf numFmtId="178" fontId="78" fillId="29" borderId="26" xfId="245" applyNumberFormat="1" applyFont="1" applyFill="1" applyBorder="1" applyAlignment="1">
      <alignment horizontal="left" vertical="center" wrapText="1"/>
    </xf>
    <xf numFmtId="3" fontId="78" fillId="29" borderId="26" xfId="0" applyNumberFormat="1" applyFont="1" applyFill="1" applyBorder="1" applyAlignment="1">
      <alignment horizontal="center" vertical="center"/>
    </xf>
    <xf numFmtId="178" fontId="78" fillId="29" borderId="26" xfId="0" applyNumberFormat="1" applyFont="1" applyFill="1" applyBorder="1" applyAlignment="1" applyProtection="1">
      <alignment horizontal="left" vertical="center" wrapText="1"/>
      <protection locked="0"/>
    </xf>
    <xf numFmtId="3" fontId="78" fillId="29" borderId="26" xfId="0" applyNumberFormat="1" applyFont="1" applyFill="1" applyBorder="1" applyAlignment="1">
      <alignment horizontal="center" vertical="center" wrapText="1"/>
    </xf>
    <xf numFmtId="178" fontId="84" fillId="29" borderId="26" xfId="0" applyNumberFormat="1" applyFont="1" applyFill="1" applyBorder="1" applyAlignment="1" applyProtection="1">
      <alignment horizontal="left" vertical="center" wrapText="1"/>
      <protection locked="0"/>
    </xf>
    <xf numFmtId="178" fontId="84" fillId="0" borderId="26" xfId="182" applyNumberFormat="1" applyFont="1" applyFill="1" applyBorder="1" applyAlignment="1">
      <alignment vertical="center" wrapText="1"/>
      <protection locked="0"/>
    </xf>
    <xf numFmtId="3" fontId="78" fillId="0" borderId="26" xfId="0" applyNumberFormat="1" applyFont="1" applyFill="1" applyBorder="1" applyAlignment="1">
      <alignment horizontal="center" vertical="center"/>
    </xf>
    <xf numFmtId="178" fontId="78" fillId="0" borderId="26" xfId="182" applyNumberFormat="1" applyFont="1" applyFill="1" applyBorder="1" applyAlignment="1">
      <alignment vertical="center" wrapText="1"/>
      <protection locked="0"/>
    </xf>
    <xf numFmtId="179" fontId="78" fillId="0" borderId="26" xfId="0" applyNumberFormat="1" applyFont="1" applyFill="1" applyBorder="1" applyAlignment="1">
      <alignment horizontal="center" vertical="center" wrapText="1"/>
    </xf>
    <xf numFmtId="178" fontId="78" fillId="29" borderId="26" xfId="0" applyNumberFormat="1" applyFont="1" applyFill="1" applyBorder="1" applyAlignment="1">
      <alignment horizontal="center" vertical="center"/>
    </xf>
    <xf numFmtId="178" fontId="91" fillId="0" borderId="26" xfId="0" applyNumberFormat="1" applyFont="1" applyFill="1" applyBorder="1" applyAlignment="1">
      <alignment horizontal="center" vertical="center" wrapText="1"/>
    </xf>
    <xf numFmtId="178" fontId="77" fillId="0" borderId="26" xfId="0" applyNumberFormat="1" applyFont="1" applyFill="1" applyBorder="1" applyAlignment="1">
      <alignment horizontal="center" vertical="center" wrapText="1"/>
    </xf>
    <xf numFmtId="178" fontId="69" fillId="0" borderId="3" xfId="0" applyNumberFormat="1" applyFont="1" applyFill="1" applyBorder="1" applyAlignment="1">
      <alignment horizontal="center" vertical="center" wrapText="1"/>
    </xf>
    <xf numFmtId="178" fontId="69" fillId="0" borderId="18" xfId="0" applyNumberFormat="1" applyFont="1" applyFill="1" applyBorder="1" applyAlignment="1">
      <alignment horizontal="center" vertical="center" wrapText="1"/>
    </xf>
    <xf numFmtId="178" fontId="69" fillId="0" borderId="0" xfId="0" applyNumberFormat="1" applyFont="1" applyFill="1" applyBorder="1" applyAlignment="1">
      <alignment horizontal="center" vertical="center" wrapText="1"/>
    </xf>
    <xf numFmtId="180" fontId="72" fillId="0" borderId="3" xfId="0" applyNumberFormat="1" applyFont="1" applyFill="1" applyBorder="1" applyAlignment="1">
      <alignment horizontal="center" vertical="center" wrapText="1"/>
    </xf>
    <xf numFmtId="0" fontId="5" fillId="0" borderId="3" xfId="0" quotePrefix="1" applyNumberFormat="1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 wrapText="1"/>
    </xf>
    <xf numFmtId="0" fontId="86" fillId="0" borderId="3" xfId="0" applyFont="1" applyFill="1" applyBorder="1" applyAlignment="1">
      <alignment horizontal="left" vertical="center" wrapText="1"/>
    </xf>
    <xf numFmtId="177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179" fontId="69" fillId="0" borderId="3" xfId="0" applyNumberFormat="1" applyFont="1" applyFill="1" applyBorder="1" applyAlignment="1">
      <alignment horizontal="center" vertical="center" wrapText="1"/>
    </xf>
    <xf numFmtId="178" fontId="78" fillId="29" borderId="26" xfId="0" applyNumberFormat="1" applyFont="1" applyFill="1" applyBorder="1" applyAlignment="1">
      <alignment horizontal="center" vertical="center" wrapText="1"/>
    </xf>
    <xf numFmtId="178" fontId="78" fillId="0" borderId="26" xfId="0" applyNumberFormat="1" applyFont="1" applyFill="1" applyBorder="1" applyAlignment="1">
      <alignment horizontal="center" vertical="center" wrapText="1"/>
    </xf>
    <xf numFmtId="0" fontId="78" fillId="0" borderId="26" xfId="0" applyNumberFormat="1" applyFont="1" applyFill="1" applyBorder="1" applyAlignment="1">
      <alignment horizontal="center" vertical="center" wrapText="1"/>
    </xf>
    <xf numFmtId="0" fontId="69" fillId="0" borderId="3" xfId="0" applyFont="1" applyFill="1" applyBorder="1" applyAlignment="1">
      <alignment horizontal="center" vertical="center"/>
    </xf>
    <xf numFmtId="0" fontId="69" fillId="0" borderId="3" xfId="245" applyFont="1" applyFill="1" applyBorder="1" applyAlignment="1">
      <alignment horizontal="center" vertical="center" wrapText="1"/>
    </xf>
    <xf numFmtId="0" fontId="69" fillId="0" borderId="3" xfId="0" applyFont="1" applyFill="1" applyBorder="1" applyAlignment="1">
      <alignment horizontal="center" vertical="center" wrapText="1"/>
    </xf>
    <xf numFmtId="0" fontId="72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178" fontId="72" fillId="0" borderId="3" xfId="0" applyNumberFormat="1" applyFont="1" applyFill="1" applyBorder="1" applyAlignment="1">
      <alignment horizontal="center" vertical="center" wrapText="1"/>
    </xf>
    <xf numFmtId="178" fontId="69" fillId="0" borderId="3" xfId="0" applyNumberFormat="1" applyFont="1" applyFill="1" applyBorder="1" applyAlignment="1">
      <alignment horizontal="center" vertical="center" wrapText="1"/>
    </xf>
    <xf numFmtId="0" fontId="72" fillId="0" borderId="3" xfId="0" applyFont="1" applyFill="1" applyBorder="1" applyAlignment="1">
      <alignment horizontal="center" vertical="center" wrapText="1"/>
    </xf>
    <xf numFmtId="0" fontId="69" fillId="0" borderId="0" xfId="0" applyFont="1" applyFill="1" applyBorder="1" applyAlignment="1">
      <alignment horizontal="center" vertical="center"/>
    </xf>
    <xf numFmtId="0" fontId="72" fillId="0" borderId="0" xfId="0" applyFont="1" applyFill="1" applyBorder="1" applyAlignment="1">
      <alignment vertical="center"/>
    </xf>
    <xf numFmtId="0" fontId="72" fillId="0" borderId="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173" fontId="84" fillId="0" borderId="3" xfId="0" applyNumberFormat="1" applyFont="1" applyFill="1" applyBorder="1" applyAlignment="1">
      <alignment horizontal="right" vertical="center" wrapText="1"/>
    </xf>
    <xf numFmtId="0" fontId="78" fillId="0" borderId="0" xfId="0" applyFont="1" applyFill="1" applyBorder="1" applyAlignment="1">
      <alignment vertical="center"/>
    </xf>
    <xf numFmtId="0" fontId="78" fillId="0" borderId="0" xfId="0" applyFont="1" applyFill="1" applyBorder="1" applyAlignment="1">
      <alignment horizontal="center" vertical="center"/>
    </xf>
    <xf numFmtId="0" fontId="84" fillId="0" borderId="0" xfId="0" applyFont="1" applyFill="1" applyBorder="1" applyAlignment="1">
      <alignment horizontal="right" vertical="center"/>
    </xf>
    <xf numFmtId="0" fontId="84" fillId="0" borderId="0" xfId="0" applyFont="1" applyFill="1" applyBorder="1" applyAlignment="1">
      <alignment horizontal="center" vertical="center" wrapText="1"/>
    </xf>
    <xf numFmtId="0" fontId="78" fillId="0" borderId="0" xfId="0" applyFont="1" applyFill="1" applyBorder="1" applyAlignment="1">
      <alignment horizontal="center" vertical="center" wrapText="1"/>
    </xf>
    <xf numFmtId="0" fontId="80" fillId="0" borderId="0" xfId="0" applyFont="1" applyFill="1" applyBorder="1" applyAlignment="1">
      <alignment horizontal="center" vertical="center" wrapText="1"/>
    </xf>
    <xf numFmtId="0" fontId="78" fillId="0" borderId="3" xfId="0" applyFont="1" applyFill="1" applyBorder="1" applyAlignment="1">
      <alignment horizontal="center" vertical="center" wrapText="1" shrinkToFit="1"/>
    </xf>
    <xf numFmtId="0" fontId="84" fillId="0" borderId="0" xfId="0" applyFont="1" applyFill="1" applyBorder="1" applyAlignment="1">
      <alignment vertical="center"/>
    </xf>
    <xf numFmtId="0" fontId="84" fillId="0" borderId="3" xfId="0" applyFont="1" applyFill="1" applyBorder="1" applyAlignment="1">
      <alignment horizontal="left" vertical="center" wrapText="1"/>
    </xf>
    <xf numFmtId="0" fontId="84" fillId="0" borderId="3" xfId="0" quotePrefix="1" applyFont="1" applyFill="1" applyBorder="1" applyAlignment="1">
      <alignment horizontal="center" vertical="center"/>
    </xf>
    <xf numFmtId="49" fontId="84" fillId="0" borderId="3" xfId="0" applyNumberFormat="1" applyFont="1" applyFill="1" applyBorder="1" applyAlignment="1">
      <alignment horizontal="left" vertical="center" wrapText="1"/>
    </xf>
    <xf numFmtId="0" fontId="78" fillId="0" borderId="3" xfId="0" applyFont="1" applyFill="1" applyBorder="1" applyAlignment="1">
      <alignment horizontal="left" vertical="center" wrapText="1"/>
    </xf>
    <xf numFmtId="49" fontId="78" fillId="0" borderId="3" xfId="0" applyNumberFormat="1" applyFont="1" applyFill="1" applyBorder="1" applyAlignment="1">
      <alignment horizontal="left" vertical="center" wrapText="1"/>
    </xf>
    <xf numFmtId="0" fontId="78" fillId="0" borderId="0" xfId="0" applyFont="1" applyFill="1" applyAlignment="1">
      <alignment vertical="center"/>
    </xf>
    <xf numFmtId="0" fontId="84" fillId="0" borderId="3" xfId="0" applyFont="1" applyFill="1" applyBorder="1" applyAlignment="1">
      <alignment horizontal="center" vertical="center" wrapText="1"/>
    </xf>
    <xf numFmtId="0" fontId="78" fillId="0" borderId="3" xfId="0" quotePrefix="1" applyFont="1" applyFill="1" applyBorder="1" applyAlignment="1">
      <alignment horizontal="center" vertical="center"/>
    </xf>
    <xf numFmtId="179" fontId="69" fillId="0" borderId="3" xfId="0" applyNumberFormat="1" applyFont="1" applyFill="1" applyBorder="1" applyAlignment="1">
      <alignment horizontal="right" vertical="center" wrapText="1"/>
    </xf>
    <xf numFmtId="179" fontId="78" fillId="0" borderId="3" xfId="0" applyNumberFormat="1" applyFont="1" applyFill="1" applyBorder="1" applyAlignment="1">
      <alignment horizontal="center" vertical="center" wrapText="1"/>
    </xf>
    <xf numFmtId="173" fontId="5" fillId="0" borderId="3" xfId="0" applyNumberFormat="1" applyFont="1" applyFill="1" applyBorder="1" applyAlignment="1">
      <alignment horizontal="right" vertical="center" wrapText="1"/>
    </xf>
    <xf numFmtId="178" fontId="78" fillId="0" borderId="26" xfId="0" applyNumberFormat="1" applyFont="1" applyFill="1" applyBorder="1" applyAlignment="1">
      <alignment horizontal="left" vertical="center" wrapText="1"/>
    </xf>
    <xf numFmtId="179" fontId="78" fillId="0" borderId="3" xfId="0" applyNumberFormat="1" applyFont="1" applyFill="1" applyBorder="1" applyAlignment="1">
      <alignment horizontal="right" vertical="center" wrapText="1"/>
    </xf>
    <xf numFmtId="179" fontId="84" fillId="0" borderId="3" xfId="0" applyNumberFormat="1" applyFont="1" applyFill="1" applyBorder="1" applyAlignment="1">
      <alignment horizontal="center" vertical="center" wrapText="1"/>
    </xf>
    <xf numFmtId="173" fontId="78" fillId="0" borderId="3" xfId="0" applyNumberFormat="1" applyFont="1" applyFill="1" applyBorder="1" applyAlignment="1">
      <alignment horizontal="right" vertical="center" wrapText="1"/>
    </xf>
    <xf numFmtId="0" fontId="84" fillId="0" borderId="0" xfId="0" applyFont="1" applyFill="1" applyBorder="1" applyAlignment="1">
      <alignment horizontal="left" vertical="center" wrapText="1"/>
    </xf>
    <xf numFmtId="0" fontId="84" fillId="0" borderId="0" xfId="0" quotePrefix="1" applyFont="1" applyFill="1" applyBorder="1" applyAlignment="1">
      <alignment horizontal="center"/>
    </xf>
    <xf numFmtId="173" fontId="84" fillId="0" borderId="0" xfId="0" applyNumberFormat="1" applyFont="1" applyFill="1" applyBorder="1" applyAlignment="1">
      <alignment horizontal="center" vertical="center" wrapText="1"/>
    </xf>
    <xf numFmtId="49" fontId="84" fillId="0" borderId="0" xfId="0" applyNumberFormat="1" applyFont="1" applyFill="1" applyBorder="1" applyAlignment="1">
      <alignment horizontal="left" vertical="center" wrapText="1"/>
    </xf>
    <xf numFmtId="0" fontId="78" fillId="0" borderId="0" xfId="0" applyFont="1" applyFill="1" applyBorder="1" applyAlignment="1">
      <alignment horizontal="left" vertical="center" wrapText="1"/>
    </xf>
    <xf numFmtId="170" fontId="78" fillId="0" borderId="0" xfId="0" applyNumberFormat="1" applyFont="1" applyFill="1" applyBorder="1" applyAlignment="1">
      <alignment horizontal="center" vertical="center" wrapText="1"/>
    </xf>
    <xf numFmtId="170" fontId="78" fillId="0" borderId="0" xfId="0" applyNumberFormat="1" applyFont="1" applyFill="1" applyBorder="1" applyAlignment="1">
      <alignment horizontal="right" vertical="center" wrapText="1"/>
    </xf>
    <xf numFmtId="0" fontId="76" fillId="0" borderId="0" xfId="0" applyFont="1" applyFill="1" applyBorder="1" applyAlignment="1">
      <alignment horizontal="center" vertical="center" wrapText="1"/>
    </xf>
    <xf numFmtId="0" fontId="78" fillId="0" borderId="0" xfId="0" quotePrefix="1" applyFont="1" applyFill="1" applyBorder="1" applyAlignment="1">
      <alignment horizontal="center" vertical="center"/>
    </xf>
    <xf numFmtId="170" fontId="80" fillId="0" borderId="0" xfId="0" applyNumberFormat="1" applyFont="1" applyFill="1" applyBorder="1" applyAlignment="1">
      <alignment vertical="center"/>
    </xf>
    <xf numFmtId="0" fontId="78" fillId="0" borderId="0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quotePrefix="1" applyFont="1" applyFill="1" applyBorder="1" applyAlignment="1">
      <alignment horizontal="center" vertical="center"/>
    </xf>
    <xf numFmtId="0" fontId="88" fillId="0" borderId="0" xfId="0" applyFont="1" applyFill="1" applyBorder="1" applyAlignment="1">
      <alignment horizontal="center" vertical="center" wrapText="1"/>
    </xf>
    <xf numFmtId="170" fontId="5" fillId="0" borderId="0" xfId="0" quotePrefix="1" applyNumberFormat="1" applyFont="1" applyFill="1" applyBorder="1" applyAlignment="1">
      <alignment vertical="center" wrapText="1"/>
    </xf>
    <xf numFmtId="0" fontId="86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84" fillId="0" borderId="3" xfId="245" applyFont="1" applyFill="1" applyBorder="1" applyAlignment="1">
      <alignment horizontal="left" vertical="center" wrapText="1"/>
    </xf>
    <xf numFmtId="0" fontId="72" fillId="0" borderId="3" xfId="0" applyFont="1" applyFill="1" applyBorder="1" applyAlignment="1">
      <alignment horizontal="center" vertical="center"/>
    </xf>
    <xf numFmtId="0" fontId="78" fillId="0" borderId="3" xfId="245" applyFont="1" applyFill="1" applyBorder="1" applyAlignment="1">
      <alignment horizontal="left" vertical="center" wrapText="1"/>
    </xf>
    <xf numFmtId="0" fontId="72" fillId="0" borderId="3" xfId="245" applyFont="1" applyFill="1" applyBorder="1" applyAlignment="1">
      <alignment horizontal="left" vertical="center" wrapText="1"/>
    </xf>
    <xf numFmtId="0" fontId="69" fillId="0" borderId="3" xfId="0" applyFont="1" applyFill="1" applyBorder="1" applyAlignment="1">
      <alignment horizontal="left" vertical="center" wrapText="1"/>
    </xf>
    <xf numFmtId="0" fontId="69" fillId="0" borderId="3" xfId="245" applyFont="1" applyFill="1" applyBorder="1" applyAlignment="1">
      <alignment horizontal="left" vertical="center" wrapText="1"/>
    </xf>
    <xf numFmtId="0" fontId="72" fillId="0" borderId="3" xfId="245" applyFont="1" applyFill="1" applyBorder="1" applyAlignment="1">
      <alignment horizontal="center" vertical="center"/>
    </xf>
    <xf numFmtId="0" fontId="69" fillId="0" borderId="0" xfId="245" applyFont="1" applyFill="1" applyBorder="1" applyAlignment="1">
      <alignment horizontal="left" vertical="center" wrapText="1"/>
    </xf>
    <xf numFmtId="0" fontId="69" fillId="0" borderId="0" xfId="0" quotePrefix="1" applyFont="1" applyFill="1" applyBorder="1" applyAlignment="1">
      <alignment horizontal="center" vertical="center"/>
    </xf>
    <xf numFmtId="170" fontId="71" fillId="0" borderId="0" xfId="0" applyNumberFormat="1" applyFont="1" applyFill="1" applyBorder="1" applyAlignment="1">
      <alignment vertical="center"/>
    </xf>
    <xf numFmtId="0" fontId="69" fillId="0" borderId="0" xfId="0" applyFont="1" applyFill="1" applyAlignment="1">
      <alignment horizontal="left" vertical="center"/>
    </xf>
    <xf numFmtId="0" fontId="71" fillId="0" borderId="0" xfId="0" applyFont="1" applyFill="1" applyBorder="1" applyAlignment="1">
      <alignment horizontal="center" vertical="center"/>
    </xf>
    <xf numFmtId="0" fontId="72" fillId="0" borderId="15" xfId="245" applyFont="1" applyFill="1" applyBorder="1" applyAlignment="1">
      <alignment horizontal="center" vertical="center" wrapText="1"/>
    </xf>
    <xf numFmtId="0" fontId="72" fillId="0" borderId="15" xfId="245" applyFont="1" applyFill="1" applyBorder="1" applyAlignment="1">
      <alignment horizontal="left" vertical="center" wrapText="1"/>
    </xf>
    <xf numFmtId="0" fontId="72" fillId="0" borderId="14" xfId="245" applyFont="1" applyFill="1" applyBorder="1" applyAlignment="1">
      <alignment horizontal="left" vertical="center" wrapText="1"/>
    </xf>
    <xf numFmtId="0" fontId="72" fillId="0" borderId="16" xfId="245" applyFont="1" applyFill="1" applyBorder="1" applyAlignment="1">
      <alignment horizontal="left" vertical="center" wrapText="1"/>
    </xf>
    <xf numFmtId="0" fontId="70" fillId="0" borderId="0" xfId="245" applyFont="1" applyFill="1"/>
    <xf numFmtId="0" fontId="72" fillId="0" borderId="19" xfId="0" applyFont="1" applyFill="1" applyBorder="1" applyAlignment="1">
      <alignment horizontal="left" vertical="center" wrapText="1"/>
    </xf>
    <xf numFmtId="0" fontId="72" fillId="0" borderId="19" xfId="0" quotePrefix="1" applyFont="1" applyFill="1" applyBorder="1" applyAlignment="1">
      <alignment horizontal="center" vertical="center"/>
    </xf>
    <xf numFmtId="0" fontId="69" fillId="0" borderId="3" xfId="0" quotePrefix="1" applyFont="1" applyFill="1" applyBorder="1" applyAlignment="1">
      <alignment horizontal="center" vertical="center"/>
    </xf>
    <xf numFmtId="179" fontId="72" fillId="0" borderId="14" xfId="245" applyNumberFormat="1" applyFont="1" applyFill="1" applyBorder="1" applyAlignment="1">
      <alignment horizontal="left" vertical="center" wrapText="1"/>
    </xf>
    <xf numFmtId="179" fontId="72" fillId="0" borderId="16" xfId="245" applyNumberFormat="1" applyFont="1" applyFill="1" applyBorder="1" applyAlignment="1">
      <alignment horizontal="left" vertical="center" wrapText="1"/>
    </xf>
    <xf numFmtId="179" fontId="72" fillId="0" borderId="3" xfId="0" applyNumberFormat="1" applyFont="1" applyFill="1" applyBorder="1" applyAlignment="1">
      <alignment horizontal="center" vertical="center" wrapText="1"/>
    </xf>
    <xf numFmtId="0" fontId="69" fillId="0" borderId="19" xfId="0" applyFont="1" applyFill="1" applyBorder="1" applyAlignment="1">
      <alignment horizontal="left" vertical="center" wrapText="1"/>
    </xf>
    <xf numFmtId="0" fontId="69" fillId="0" borderId="19" xfId="0" quotePrefix="1" applyFont="1" applyFill="1" applyBorder="1" applyAlignment="1">
      <alignment horizontal="center" vertical="center"/>
    </xf>
    <xf numFmtId="0" fontId="72" fillId="0" borderId="3" xfId="0" quotePrefix="1" applyFont="1" applyFill="1" applyBorder="1" applyAlignment="1">
      <alignment horizontal="center" vertical="center"/>
    </xf>
    <xf numFmtId="0" fontId="72" fillId="0" borderId="0" xfId="0" quotePrefix="1" applyFont="1" applyFill="1" applyBorder="1" applyAlignment="1">
      <alignment horizontal="center" vertical="center"/>
    </xf>
    <xf numFmtId="169" fontId="72" fillId="0" borderId="0" xfId="0" applyNumberFormat="1" applyFont="1" applyFill="1" applyBorder="1" applyAlignment="1">
      <alignment horizontal="center" vertical="center" wrapText="1"/>
    </xf>
    <xf numFmtId="169" fontId="72" fillId="0" borderId="0" xfId="0" applyNumberFormat="1" applyFont="1" applyFill="1" applyBorder="1" applyAlignment="1">
      <alignment horizontal="right" vertical="center" wrapText="1"/>
    </xf>
    <xf numFmtId="169" fontId="72" fillId="0" borderId="0" xfId="0" applyNumberFormat="1" applyFont="1" applyFill="1" applyBorder="1" applyAlignment="1">
      <alignment horizontal="right" vertical="center"/>
    </xf>
    <xf numFmtId="0" fontId="72" fillId="0" borderId="0" xfId="0" applyFont="1" applyFill="1" applyAlignment="1">
      <alignment vertical="center"/>
    </xf>
    <xf numFmtId="0" fontId="7" fillId="0" borderId="3" xfId="0" applyFont="1" applyFill="1" applyBorder="1" applyAlignment="1">
      <alignment horizontal="left" vertical="center" wrapText="1"/>
    </xf>
    <xf numFmtId="178" fontId="72" fillId="0" borderId="26" xfId="0" applyNumberFormat="1" applyFont="1" applyFill="1" applyBorder="1" applyAlignment="1">
      <alignment horizontal="center" vertical="center" wrapText="1"/>
    </xf>
    <xf numFmtId="178" fontId="69" fillId="0" borderId="26" xfId="0" applyNumberFormat="1" applyFont="1" applyFill="1" applyBorder="1" applyAlignment="1">
      <alignment vertical="center"/>
    </xf>
    <xf numFmtId="0" fontId="69" fillId="0" borderId="26" xfId="0" applyFont="1" applyFill="1" applyBorder="1" applyAlignment="1">
      <alignment horizontal="left" vertical="center" wrapText="1"/>
    </xf>
    <xf numFmtId="0" fontId="69" fillId="0" borderId="26" xfId="0" quotePrefix="1" applyFont="1" applyFill="1" applyBorder="1" applyAlignment="1">
      <alignment horizontal="center" vertical="center"/>
    </xf>
    <xf numFmtId="0" fontId="72" fillId="0" borderId="2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/>
    </xf>
    <xf numFmtId="179" fontId="71" fillId="0" borderId="3" xfId="0" applyNumberFormat="1" applyFont="1" applyFill="1" applyBorder="1" applyAlignment="1">
      <alignment horizontal="center" vertical="center" wrapText="1"/>
    </xf>
    <xf numFmtId="178" fontId="72" fillId="0" borderId="3" xfId="0" applyNumberFormat="1" applyFont="1" applyFill="1" applyBorder="1" applyAlignment="1">
      <alignment vertical="center"/>
    </xf>
    <xf numFmtId="0" fontId="4" fillId="0" borderId="19" xfId="0" applyFont="1" applyFill="1" applyBorder="1" applyAlignment="1">
      <alignment horizontal="left" vertical="center" wrapText="1"/>
    </xf>
    <xf numFmtId="179" fontId="71" fillId="0" borderId="3" xfId="0" applyNumberFormat="1" applyFont="1" applyFill="1" applyBorder="1" applyAlignment="1">
      <alignment vertical="center"/>
    </xf>
    <xf numFmtId="179" fontId="71" fillId="0" borderId="26" xfId="0" applyNumberFormat="1" applyFont="1" applyFill="1" applyBorder="1" applyAlignment="1">
      <alignment vertical="center"/>
    </xf>
    <xf numFmtId="0" fontId="86" fillId="0" borderId="3" xfId="0" applyFont="1" applyFill="1" applyBorder="1" applyAlignment="1">
      <alignment horizontal="left" vertical="center"/>
    </xf>
    <xf numFmtId="0" fontId="72" fillId="0" borderId="26" xfId="0" quotePrefix="1" applyFont="1" applyFill="1" applyBorder="1" applyAlignment="1">
      <alignment horizontal="center" vertical="center"/>
    </xf>
    <xf numFmtId="0" fontId="86" fillId="0" borderId="26" xfId="0" applyFont="1" applyFill="1" applyBorder="1" applyAlignment="1">
      <alignment horizontal="left" vertical="center"/>
    </xf>
    <xf numFmtId="0" fontId="90" fillId="0" borderId="3" xfId="0" applyFont="1" applyFill="1" applyBorder="1" applyAlignment="1">
      <alignment horizontal="left" vertical="center" wrapText="1"/>
    </xf>
    <xf numFmtId="179" fontId="69" fillId="0" borderId="0" xfId="0" applyNumberFormat="1" applyFont="1" applyFill="1" applyBorder="1" applyAlignment="1">
      <alignment horizontal="center" vertical="center" wrapText="1"/>
    </xf>
    <xf numFmtId="179" fontId="72" fillId="0" borderId="0" xfId="0" applyNumberFormat="1" applyFont="1" applyFill="1" applyBorder="1" applyAlignment="1">
      <alignment vertical="center"/>
    </xf>
    <xf numFmtId="170" fontId="69" fillId="0" borderId="0" xfId="0" applyNumberFormat="1" applyFont="1" applyFill="1" applyBorder="1" applyAlignment="1">
      <alignment horizontal="left" vertical="center" wrapText="1"/>
    </xf>
    <xf numFmtId="170" fontId="69" fillId="0" borderId="0" xfId="0" quotePrefix="1" applyNumberFormat="1" applyFont="1" applyFill="1" applyBorder="1" applyAlignment="1">
      <alignment vertical="center" wrapText="1"/>
    </xf>
    <xf numFmtId="0" fontId="69" fillId="0" borderId="0" xfId="0" applyFont="1" applyFill="1" applyBorder="1" applyAlignment="1">
      <alignment horizontal="left" vertical="center"/>
    </xf>
    <xf numFmtId="0" fontId="69" fillId="0" borderId="0" xfId="0" applyFont="1" applyFill="1" applyBorder="1"/>
    <xf numFmtId="0" fontId="69" fillId="0" borderId="0" xfId="0" applyFont="1" applyFill="1" applyBorder="1" applyAlignment="1">
      <alignment horizontal="left" vertical="center" wrapText="1" shrinkToFit="1"/>
    </xf>
    <xf numFmtId="0" fontId="69" fillId="0" borderId="15" xfId="0" applyFont="1" applyFill="1" applyBorder="1" applyAlignment="1">
      <alignment vertical="center" wrapText="1"/>
    </xf>
    <xf numFmtId="1" fontId="69" fillId="0" borderId="0" xfId="0" applyNumberFormat="1" applyFont="1" applyFill="1" applyBorder="1" applyAlignment="1">
      <alignment horizontal="center" vertical="center"/>
    </xf>
    <xf numFmtId="178" fontId="78" fillId="0" borderId="26" xfId="0" applyNumberFormat="1" applyFont="1" applyFill="1" applyBorder="1" applyAlignment="1">
      <alignment horizontal="center" vertical="center" wrapText="1"/>
    </xf>
    <xf numFmtId="0" fontId="69" fillId="0" borderId="3" xfId="0" applyFont="1" applyFill="1" applyBorder="1" applyAlignment="1">
      <alignment horizontal="center" vertical="center" wrapText="1"/>
    </xf>
    <xf numFmtId="178" fontId="69" fillId="0" borderId="3" xfId="0" applyNumberFormat="1" applyFont="1" applyFill="1" applyBorder="1" applyAlignment="1">
      <alignment horizontal="center" vertical="center" wrapText="1"/>
    </xf>
    <xf numFmtId="178" fontId="72" fillId="0" borderId="3" xfId="0" applyNumberFormat="1" applyFont="1" applyFill="1" applyBorder="1" applyAlignment="1">
      <alignment horizontal="center" vertical="center" wrapText="1"/>
    </xf>
    <xf numFmtId="0" fontId="87" fillId="0" borderId="3" xfId="0" applyFont="1" applyFill="1" applyBorder="1" applyAlignment="1">
      <alignment horizontal="left" vertical="center" wrapText="1"/>
    </xf>
    <xf numFmtId="178" fontId="69" fillId="29" borderId="3" xfId="0" applyNumberFormat="1" applyFont="1" applyFill="1" applyBorder="1" applyAlignment="1">
      <alignment horizontal="center" vertical="center" wrapText="1"/>
    </xf>
    <xf numFmtId="173" fontId="72" fillId="0" borderId="26" xfId="0" applyNumberFormat="1" applyFont="1" applyFill="1" applyBorder="1" applyAlignment="1">
      <alignment horizontal="center" vertical="center" wrapText="1"/>
    </xf>
    <xf numFmtId="173" fontId="69" fillId="0" borderId="26" xfId="0" applyNumberFormat="1" applyFont="1" applyFill="1" applyBorder="1" applyAlignment="1">
      <alignment horizontal="center" vertical="center" wrapText="1"/>
    </xf>
    <xf numFmtId="173" fontId="69" fillId="29" borderId="26" xfId="0" applyNumberFormat="1" applyFont="1" applyFill="1" applyBorder="1" applyAlignment="1">
      <alignment horizontal="right" vertical="center" wrapText="1"/>
    </xf>
    <xf numFmtId="173" fontId="69" fillId="29" borderId="26" xfId="0" applyNumberFormat="1" applyFont="1" applyFill="1" applyBorder="1" applyAlignment="1">
      <alignment horizontal="center" vertical="center" wrapText="1"/>
    </xf>
    <xf numFmtId="0" fontId="87" fillId="0" borderId="26" xfId="0" applyFont="1" applyFill="1" applyBorder="1" applyAlignment="1">
      <alignment horizontal="left" vertical="center" wrapText="1"/>
    </xf>
    <xf numFmtId="0" fontId="4" fillId="0" borderId="26" xfId="0" applyFont="1" applyFill="1" applyBorder="1" applyAlignment="1">
      <alignment horizontal="center" vertical="center" wrapText="1"/>
    </xf>
    <xf numFmtId="178" fontId="5" fillId="0" borderId="26" xfId="0" applyNumberFormat="1" applyFont="1" applyFill="1" applyBorder="1" applyAlignment="1">
      <alignment horizontal="center" vertical="center" wrapText="1"/>
    </xf>
    <xf numFmtId="178" fontId="87" fillId="0" borderId="26" xfId="0" applyNumberFormat="1" applyFont="1" applyFill="1" applyBorder="1" applyAlignment="1">
      <alignment horizontal="center" vertical="center" wrapText="1"/>
    </xf>
    <xf numFmtId="178" fontId="78" fillId="0" borderId="26" xfId="0" applyNumberFormat="1" applyFont="1" applyFill="1" applyBorder="1" applyAlignment="1">
      <alignment horizontal="center" vertical="center" wrapText="1"/>
    </xf>
    <xf numFmtId="178" fontId="72" fillId="0" borderId="3" xfId="0" applyNumberFormat="1" applyFont="1" applyFill="1" applyBorder="1" applyAlignment="1">
      <alignment horizontal="center" vertical="center" wrapText="1"/>
    </xf>
    <xf numFmtId="178" fontId="69" fillId="0" borderId="3" xfId="0" applyNumberFormat="1" applyFont="1" applyFill="1" applyBorder="1" applyAlignment="1">
      <alignment horizontal="center" vertical="center" wrapText="1"/>
    </xf>
    <xf numFmtId="178" fontId="5" fillId="0" borderId="3" xfId="0" applyNumberFormat="1" applyFont="1" applyFill="1" applyBorder="1" applyAlignment="1">
      <alignment horizontal="center" vertical="center" wrapText="1"/>
    </xf>
    <xf numFmtId="178" fontId="69" fillId="29" borderId="3" xfId="0" applyNumberFormat="1" applyFont="1" applyFill="1" applyBorder="1" applyAlignment="1">
      <alignment horizontal="center" vertical="center" wrapText="1"/>
    </xf>
    <xf numFmtId="178" fontId="5" fillId="0" borderId="26" xfId="0" applyNumberFormat="1" applyFont="1" applyFill="1" applyBorder="1" applyAlignment="1">
      <alignment horizontal="right" vertical="center" wrapText="1"/>
    </xf>
    <xf numFmtId="178" fontId="87" fillId="0" borderId="26" xfId="0" applyNumberFormat="1" applyFont="1" applyFill="1" applyBorder="1" applyAlignment="1">
      <alignment horizontal="right" vertical="center" wrapText="1"/>
    </xf>
    <xf numFmtId="173" fontId="87" fillId="0" borderId="26" xfId="0" applyNumberFormat="1" applyFont="1" applyFill="1" applyBorder="1" applyAlignment="1">
      <alignment horizontal="right" vertical="center" wrapText="1"/>
    </xf>
    <xf numFmtId="173" fontId="87" fillId="0" borderId="26" xfId="0" applyNumberFormat="1" applyFont="1" applyFill="1" applyBorder="1" applyAlignment="1">
      <alignment horizontal="center" vertical="center" wrapText="1"/>
    </xf>
    <xf numFmtId="173" fontId="87" fillId="29" borderId="26" xfId="0" applyNumberFormat="1" applyFont="1" applyFill="1" applyBorder="1" applyAlignment="1">
      <alignment horizontal="center" vertical="center" wrapText="1"/>
    </xf>
    <xf numFmtId="178" fontId="69" fillId="29" borderId="26" xfId="0" applyNumberFormat="1" applyFont="1" applyFill="1" applyBorder="1" applyAlignment="1">
      <alignment horizontal="center" vertical="center" wrapText="1"/>
    </xf>
    <xf numFmtId="3" fontId="69" fillId="29" borderId="26" xfId="0" applyNumberFormat="1" applyFont="1" applyFill="1" applyBorder="1" applyAlignment="1">
      <alignment horizontal="right" vertical="center" wrapText="1"/>
    </xf>
    <xf numFmtId="3" fontId="69" fillId="29" borderId="26" xfId="0" applyNumberFormat="1" applyFont="1" applyFill="1" applyBorder="1" applyAlignment="1">
      <alignment horizontal="right" vertical="center"/>
    </xf>
    <xf numFmtId="0" fontId="69" fillId="29" borderId="26" xfId="0" applyFont="1" applyFill="1" applyBorder="1" applyAlignment="1">
      <alignment horizontal="right" vertical="center"/>
    </xf>
    <xf numFmtId="173" fontId="84" fillId="0" borderId="19" xfId="0" applyNumberFormat="1" applyFont="1" applyFill="1" applyBorder="1" applyAlignment="1">
      <alignment horizontal="center" vertical="center" wrapText="1"/>
    </xf>
    <xf numFmtId="173" fontId="78" fillId="0" borderId="19" xfId="0" applyNumberFormat="1" applyFont="1" applyFill="1" applyBorder="1" applyAlignment="1">
      <alignment horizontal="center" vertical="center" wrapText="1"/>
    </xf>
    <xf numFmtId="173" fontId="78" fillId="29" borderId="19" xfId="0" applyNumberFormat="1" applyFont="1" applyFill="1" applyBorder="1" applyAlignment="1">
      <alignment horizontal="center" vertical="center" wrapText="1"/>
    </xf>
    <xf numFmtId="173" fontId="84" fillId="29" borderId="19" xfId="0" applyNumberFormat="1" applyFont="1" applyFill="1" applyBorder="1" applyAlignment="1">
      <alignment horizontal="center" vertical="center" wrapText="1"/>
    </xf>
    <xf numFmtId="179" fontId="84" fillId="29" borderId="19" xfId="0" applyNumberFormat="1" applyFont="1" applyFill="1" applyBorder="1" applyAlignment="1">
      <alignment horizontal="center" vertical="center" wrapText="1"/>
    </xf>
    <xf numFmtId="179" fontId="78" fillId="29" borderId="19" xfId="0" applyNumberFormat="1" applyFont="1" applyFill="1" applyBorder="1" applyAlignment="1">
      <alignment horizontal="center" vertical="center" wrapText="1"/>
    </xf>
    <xf numFmtId="178" fontId="69" fillId="0" borderId="3" xfId="0" applyNumberFormat="1" applyFont="1" applyFill="1" applyBorder="1" applyAlignment="1">
      <alignment horizontal="center" vertical="center" wrapText="1"/>
    </xf>
    <xf numFmtId="0" fontId="86" fillId="0" borderId="27" xfId="0" applyFont="1" applyBorder="1" applyAlignment="1">
      <alignment horizontal="left" vertical="center"/>
    </xf>
    <xf numFmtId="0" fontId="72" fillId="22" borderId="27" xfId="0" quotePrefix="1" applyFont="1" applyFill="1" applyBorder="1" applyAlignment="1">
      <alignment horizontal="center" vertical="center"/>
    </xf>
    <xf numFmtId="178" fontId="69" fillId="0" borderId="27" xfId="0" applyNumberFormat="1" applyFont="1" applyFill="1" applyBorder="1" applyAlignment="1">
      <alignment horizontal="right" vertical="center" wrapText="1"/>
    </xf>
    <xf numFmtId="178" fontId="72" fillId="29" borderId="27" xfId="0" applyNumberFormat="1" applyFont="1" applyFill="1" applyBorder="1" applyAlignment="1">
      <alignment horizontal="center" vertical="center" wrapText="1"/>
    </xf>
    <xf numFmtId="180" fontId="5" fillId="0" borderId="27" xfId="0" applyNumberFormat="1" applyFont="1" applyFill="1" applyBorder="1" applyAlignment="1">
      <alignment horizontal="left" vertical="center" wrapText="1"/>
    </xf>
    <xf numFmtId="178" fontId="5" fillId="0" borderId="27" xfId="0" applyNumberFormat="1" applyFont="1" applyFill="1" applyBorder="1" applyAlignment="1">
      <alignment horizontal="right" vertical="center" wrapText="1"/>
    </xf>
    <xf numFmtId="180" fontId="86" fillId="0" borderId="27" xfId="0" applyNumberFormat="1" applyFont="1" applyFill="1" applyBorder="1" applyAlignment="1">
      <alignment horizontal="center" vertical="center" wrapText="1"/>
    </xf>
    <xf numFmtId="173" fontId="78" fillId="29" borderId="26" xfId="0" applyNumberFormat="1" applyFont="1" applyFill="1" applyBorder="1" applyAlignment="1">
      <alignment horizontal="center" vertical="center" wrapText="1"/>
    </xf>
    <xf numFmtId="173" fontId="78" fillId="0" borderId="26" xfId="0" applyNumberFormat="1" applyFont="1" applyFill="1" applyBorder="1" applyAlignment="1">
      <alignment horizontal="center" vertical="center" wrapText="1"/>
    </xf>
    <xf numFmtId="0" fontId="69" fillId="0" borderId="3" xfId="0" applyFont="1" applyFill="1" applyBorder="1" applyAlignment="1">
      <alignment horizontal="center" vertical="center" wrapText="1"/>
    </xf>
    <xf numFmtId="178" fontId="69" fillId="0" borderId="3" xfId="0" applyNumberFormat="1" applyFont="1" applyFill="1" applyBorder="1" applyAlignment="1">
      <alignment horizontal="center" vertical="center" wrapText="1"/>
    </xf>
    <xf numFmtId="0" fontId="87" fillId="0" borderId="3" xfId="0" applyFont="1" applyFill="1" applyBorder="1" applyAlignment="1">
      <alignment horizontal="left" vertical="center" wrapText="1"/>
    </xf>
    <xf numFmtId="178" fontId="78" fillId="0" borderId="26" xfId="0" applyNumberFormat="1" applyFont="1" applyFill="1" applyBorder="1" applyAlignment="1">
      <alignment horizontal="center" vertical="center" wrapText="1"/>
    </xf>
    <xf numFmtId="178" fontId="69" fillId="0" borderId="3" xfId="0" applyNumberFormat="1" applyFont="1" applyFill="1" applyBorder="1" applyAlignment="1">
      <alignment horizontal="center" vertical="center" wrapText="1"/>
    </xf>
    <xf numFmtId="178" fontId="78" fillId="0" borderId="26" xfId="0" applyNumberFormat="1" applyFont="1" applyFill="1" applyBorder="1" applyAlignment="1">
      <alignment horizontal="center" vertical="center" wrapText="1"/>
    </xf>
    <xf numFmtId="178" fontId="78" fillId="29" borderId="26" xfId="0" applyNumberFormat="1" applyFont="1" applyFill="1" applyBorder="1" applyAlignment="1">
      <alignment horizontal="center" vertical="center" wrapText="1"/>
    </xf>
    <xf numFmtId="178" fontId="78" fillId="0" borderId="26" xfId="0" applyNumberFormat="1" applyFont="1" applyFill="1" applyBorder="1" applyAlignment="1">
      <alignment horizontal="center" vertical="center" wrapText="1"/>
    </xf>
    <xf numFmtId="178" fontId="72" fillId="0" borderId="3" xfId="0" applyNumberFormat="1" applyFont="1" applyFill="1" applyBorder="1" applyAlignment="1">
      <alignment horizontal="center" vertical="center" wrapText="1"/>
    </xf>
    <xf numFmtId="0" fontId="69" fillId="0" borderId="3" xfId="0" applyFont="1" applyFill="1" applyBorder="1" applyAlignment="1">
      <alignment horizontal="left" vertical="center" wrapText="1"/>
    </xf>
    <xf numFmtId="178" fontId="69" fillId="0" borderId="3" xfId="0" applyNumberFormat="1" applyFont="1" applyFill="1" applyBorder="1" applyAlignment="1">
      <alignment horizontal="center" vertical="center" wrapText="1"/>
    </xf>
    <xf numFmtId="178" fontId="69" fillId="29" borderId="3" xfId="0" applyNumberFormat="1" applyFont="1" applyFill="1" applyBorder="1" applyAlignment="1">
      <alignment horizontal="center" vertical="center" wrapText="1"/>
    </xf>
    <xf numFmtId="180" fontId="5" fillId="0" borderId="28" xfId="0" applyNumberFormat="1" applyFont="1" applyFill="1" applyBorder="1" applyAlignment="1">
      <alignment horizontal="left" vertical="center" wrapText="1"/>
    </xf>
    <xf numFmtId="0" fontId="69" fillId="0" borderId="28" xfId="0" quotePrefix="1" applyFont="1" applyFill="1" applyBorder="1" applyAlignment="1">
      <alignment horizontal="center" vertical="center"/>
    </xf>
    <xf numFmtId="178" fontId="69" fillId="0" borderId="28" xfId="0" applyNumberFormat="1" applyFont="1" applyFill="1" applyBorder="1" applyAlignment="1">
      <alignment horizontal="right" vertical="center" wrapText="1"/>
    </xf>
    <xf numFmtId="173" fontId="69" fillId="0" borderId="28" xfId="0" applyNumberFormat="1" applyFont="1" applyFill="1" applyBorder="1" applyAlignment="1">
      <alignment horizontal="right" vertical="center" wrapText="1"/>
    </xf>
    <xf numFmtId="173" fontId="72" fillId="0" borderId="28" xfId="0" applyNumberFormat="1" applyFont="1" applyFill="1" applyBorder="1" applyAlignment="1">
      <alignment horizontal="right" vertical="center" wrapText="1"/>
    </xf>
    <xf numFmtId="178" fontId="69" fillId="30" borderId="28" xfId="0" applyNumberFormat="1" applyFont="1" applyFill="1" applyBorder="1" applyAlignment="1">
      <alignment horizontal="right" vertical="center" wrapText="1"/>
    </xf>
    <xf numFmtId="178" fontId="72" fillId="29" borderId="28" xfId="0" applyNumberFormat="1" applyFont="1" applyFill="1" applyBorder="1" applyAlignment="1">
      <alignment horizontal="center" vertical="center" wrapText="1"/>
    </xf>
    <xf numFmtId="178" fontId="72" fillId="0" borderId="3" xfId="0" applyNumberFormat="1" applyFont="1" applyFill="1" applyBorder="1" applyAlignment="1">
      <alignment horizontal="center" vertical="center" wrapText="1"/>
    </xf>
    <xf numFmtId="178" fontId="69" fillId="0" borderId="3" xfId="0" applyNumberFormat="1" applyFont="1" applyFill="1" applyBorder="1" applyAlignment="1">
      <alignment horizontal="center" vertical="center" wrapText="1"/>
    </xf>
    <xf numFmtId="178" fontId="78" fillId="0" borderId="26" xfId="0" applyNumberFormat="1" applyFont="1" applyFill="1" applyBorder="1" applyAlignment="1">
      <alignment horizontal="center" vertical="center" wrapText="1"/>
    </xf>
    <xf numFmtId="0" fontId="78" fillId="0" borderId="3" xfId="0" applyFont="1" applyFill="1" applyBorder="1" applyAlignment="1">
      <alignment horizontal="center" vertical="center"/>
    </xf>
    <xf numFmtId="0" fontId="78" fillId="0" borderId="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 wrapText="1"/>
    </xf>
    <xf numFmtId="170" fontId="5" fillId="0" borderId="0" xfId="0" applyNumberFormat="1" applyFont="1" applyFill="1" applyBorder="1" applyAlignment="1">
      <alignment horizontal="center" vertical="center" wrapText="1"/>
    </xf>
    <xf numFmtId="0" fontId="69" fillId="0" borderId="3" xfId="0" applyFont="1" applyFill="1" applyBorder="1" applyAlignment="1">
      <alignment horizontal="center" vertical="center" wrapText="1" shrinkToFit="1"/>
    </xf>
    <xf numFmtId="0" fontId="78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178" fontId="72" fillId="0" borderId="3" xfId="0" applyNumberFormat="1" applyFont="1" applyFill="1" applyBorder="1" applyAlignment="1">
      <alignment horizontal="center" vertical="center" wrapText="1"/>
    </xf>
    <xf numFmtId="178" fontId="69" fillId="0" borderId="3" xfId="0" applyNumberFormat="1" applyFont="1" applyFill="1" applyBorder="1" applyAlignment="1">
      <alignment horizontal="center" vertical="center" wrapText="1"/>
    </xf>
    <xf numFmtId="0" fontId="87" fillId="0" borderId="3" xfId="0" applyFont="1" applyFill="1" applyBorder="1" applyAlignment="1">
      <alignment horizontal="left" vertical="center" wrapText="1"/>
    </xf>
    <xf numFmtId="178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173" fontId="69" fillId="31" borderId="3" xfId="0" applyNumberFormat="1" applyFont="1" applyFill="1" applyBorder="1" applyAlignment="1">
      <alignment horizontal="right" vertical="center" wrapText="1"/>
    </xf>
    <xf numFmtId="178" fontId="72" fillId="31" borderId="3" xfId="0" applyNumberFormat="1" applyFont="1" applyFill="1" applyBorder="1" applyAlignment="1">
      <alignment horizontal="right" vertical="center" wrapText="1"/>
    </xf>
    <xf numFmtId="173" fontId="69" fillId="31" borderId="3" xfId="0" applyNumberFormat="1" applyFont="1" applyFill="1" applyBorder="1" applyAlignment="1">
      <alignment horizontal="center" vertical="center" wrapText="1"/>
    </xf>
    <xf numFmtId="0" fontId="72" fillId="0" borderId="26" xfId="0" applyFont="1" applyFill="1" applyBorder="1" applyAlignment="1">
      <alignment vertical="center" wrapText="1"/>
    </xf>
    <xf numFmtId="178" fontId="90" fillId="0" borderId="26" xfId="0" applyNumberFormat="1" applyFont="1" applyFill="1" applyBorder="1" applyAlignment="1">
      <alignment horizontal="center" vertical="center" wrapText="1"/>
    </xf>
    <xf numFmtId="178" fontId="78" fillId="0" borderId="0" xfId="0" applyNumberFormat="1" applyFont="1" applyFill="1" applyBorder="1" applyAlignment="1">
      <alignment horizontal="center" vertical="center"/>
    </xf>
    <xf numFmtId="178" fontId="78" fillId="0" borderId="26" xfId="0" applyNumberFormat="1" applyFont="1" applyFill="1" applyBorder="1" applyAlignment="1">
      <alignment horizontal="center" vertical="center" wrapText="1"/>
    </xf>
    <xf numFmtId="178" fontId="79" fillId="0" borderId="26" xfId="0" applyNumberFormat="1" applyFont="1" applyFill="1" applyBorder="1" applyAlignment="1">
      <alignment horizontal="center" vertical="center" wrapText="1"/>
    </xf>
    <xf numFmtId="0" fontId="86" fillId="29" borderId="0" xfId="0" applyFont="1" applyFill="1" applyAlignment="1">
      <alignment horizontal="center" vertical="center"/>
    </xf>
    <xf numFmtId="178" fontId="78" fillId="0" borderId="0" xfId="0" applyNumberFormat="1" applyFont="1" applyFill="1" applyBorder="1" applyAlignment="1">
      <alignment horizontal="center" vertical="center" wrapText="1"/>
    </xf>
    <xf numFmtId="178" fontId="78" fillId="0" borderId="0" xfId="0" quotePrefix="1" applyNumberFormat="1" applyFont="1" applyFill="1" applyBorder="1" applyAlignment="1">
      <alignment horizontal="center" vertical="center" wrapText="1"/>
    </xf>
    <xf numFmtId="0" fontId="85" fillId="0" borderId="0" xfId="0" applyFont="1" applyFill="1" applyBorder="1" applyAlignment="1">
      <alignment vertical="center"/>
    </xf>
    <xf numFmtId="178" fontId="83" fillId="29" borderId="26" xfId="0" applyNumberFormat="1" applyFont="1" applyFill="1" applyBorder="1" applyAlignment="1">
      <alignment horizontal="center" vertical="center"/>
    </xf>
    <xf numFmtId="178" fontId="78" fillId="29" borderId="0" xfId="0" applyNumberFormat="1" applyFont="1" applyFill="1" applyAlignment="1">
      <alignment horizontal="center" vertical="center"/>
    </xf>
    <xf numFmtId="178" fontId="78" fillId="29" borderId="0" xfId="0" applyNumberFormat="1" applyFont="1" applyFill="1" applyBorder="1" applyAlignment="1">
      <alignment horizontal="center" vertical="center"/>
    </xf>
    <xf numFmtId="178" fontId="78" fillId="29" borderId="13" xfId="0" applyNumberFormat="1" applyFont="1" applyFill="1" applyBorder="1" applyAlignment="1">
      <alignment horizontal="left" vertical="center" wrapText="1"/>
    </xf>
    <xf numFmtId="178" fontId="79" fillId="29" borderId="13" xfId="0" applyNumberFormat="1" applyFont="1" applyFill="1" applyBorder="1" applyAlignment="1">
      <alignment horizontal="left" vertical="center" wrapText="1"/>
    </xf>
    <xf numFmtId="178" fontId="78" fillId="29" borderId="0" xfId="0" applyNumberFormat="1" applyFont="1" applyFill="1" applyBorder="1" applyAlignment="1">
      <alignment horizontal="left" vertical="center"/>
    </xf>
    <xf numFmtId="178" fontId="78" fillId="29" borderId="0" xfId="0" applyNumberFormat="1" applyFont="1" applyFill="1" applyBorder="1" applyAlignment="1">
      <alignment vertical="center"/>
    </xf>
    <xf numFmtId="178" fontId="79" fillId="0" borderId="0" xfId="0" applyNumberFormat="1" applyFont="1" applyAlignment="1">
      <alignment vertical="center"/>
    </xf>
    <xf numFmtId="178" fontId="81" fillId="29" borderId="21" xfId="0" applyNumberFormat="1" applyFont="1" applyFill="1" applyBorder="1" applyAlignment="1">
      <alignment horizontal="left" vertical="center" wrapText="1"/>
    </xf>
    <xf numFmtId="178" fontId="78" fillId="29" borderId="0" xfId="0" applyNumberFormat="1" applyFont="1" applyFill="1" applyAlignment="1">
      <alignment horizontal="left" vertical="center"/>
    </xf>
    <xf numFmtId="178" fontId="78" fillId="29" borderId="0" xfId="0" applyNumberFormat="1" applyFont="1" applyFill="1" applyBorder="1" applyAlignment="1">
      <alignment horizontal="left" vertical="center" wrapText="1"/>
    </xf>
    <xf numFmtId="178" fontId="83" fillId="0" borderId="0" xfId="0" applyNumberFormat="1" applyFont="1" applyFill="1" applyBorder="1" applyAlignment="1">
      <alignment horizontal="center" vertical="center"/>
    </xf>
    <xf numFmtId="178" fontId="83" fillId="0" borderId="0" xfId="0" applyNumberFormat="1" applyFont="1" applyFill="1" applyBorder="1" applyAlignment="1">
      <alignment horizontal="center" vertical="center" wrapText="1"/>
    </xf>
    <xf numFmtId="178" fontId="69" fillId="0" borderId="14" xfId="0" applyNumberFormat="1" applyFont="1" applyFill="1" applyBorder="1" applyAlignment="1">
      <alignment horizontal="left" vertical="center" wrapText="1"/>
    </xf>
    <xf numFmtId="178" fontId="69" fillId="0" borderId="3" xfId="0" applyNumberFormat="1" applyFont="1" applyFill="1" applyBorder="1" applyAlignment="1">
      <alignment horizontal="left" vertical="center" wrapText="1"/>
    </xf>
    <xf numFmtId="178" fontId="69" fillId="0" borderId="20" xfId="0" applyNumberFormat="1" applyFont="1" applyFill="1" applyBorder="1" applyAlignment="1">
      <alignment horizontal="left" vertical="center" wrapText="1"/>
    </xf>
    <xf numFmtId="178" fontId="69" fillId="0" borderId="13" xfId="0" applyNumberFormat="1" applyFont="1" applyFill="1" applyBorder="1" applyAlignment="1">
      <alignment horizontal="left" vertical="center" wrapText="1"/>
    </xf>
    <xf numFmtId="178" fontId="78" fillId="0" borderId="14" xfId="0" applyNumberFormat="1" applyFont="1" applyFill="1" applyBorder="1" applyAlignment="1">
      <alignment horizontal="center" vertical="center" wrapText="1"/>
    </xf>
    <xf numFmtId="178" fontId="78" fillId="0" borderId="16" xfId="0" applyNumberFormat="1" applyFont="1" applyFill="1" applyBorder="1" applyAlignment="1">
      <alignment horizontal="center" vertical="center" wrapText="1"/>
    </xf>
    <xf numFmtId="0" fontId="0" fillId="0" borderId="14" xfId="0" applyBorder="1" applyAlignment="1">
      <alignment vertical="center" wrapText="1"/>
    </xf>
    <xf numFmtId="178" fontId="83" fillId="0" borderId="26" xfId="0" applyNumberFormat="1" applyFont="1" applyFill="1" applyBorder="1" applyAlignment="1">
      <alignment horizontal="center" vertical="center"/>
    </xf>
    <xf numFmtId="178" fontId="78" fillId="29" borderId="26" xfId="0" applyNumberFormat="1" applyFont="1" applyFill="1" applyBorder="1" applyAlignment="1">
      <alignment horizontal="center" vertical="center" wrapText="1" shrinkToFit="1"/>
    </xf>
    <xf numFmtId="178" fontId="83" fillId="29" borderId="26" xfId="0" applyNumberFormat="1" applyFont="1" applyFill="1" applyBorder="1" applyAlignment="1" applyProtection="1">
      <alignment horizontal="center"/>
      <protection locked="0"/>
    </xf>
    <xf numFmtId="178" fontId="79" fillId="0" borderId="26" xfId="0" applyNumberFormat="1" applyFont="1" applyBorder="1" applyAlignment="1">
      <alignment horizontal="center" vertical="center" wrapText="1"/>
    </xf>
    <xf numFmtId="178" fontId="78" fillId="0" borderId="26" xfId="0" applyNumberFormat="1" applyFont="1" applyFill="1" applyBorder="1" applyAlignment="1">
      <alignment horizontal="center" vertical="center"/>
    </xf>
    <xf numFmtId="178" fontId="83" fillId="29" borderId="26" xfId="0" applyNumberFormat="1" applyFont="1" applyFill="1" applyBorder="1" applyAlignment="1">
      <alignment horizontal="center" vertical="center" wrapText="1"/>
    </xf>
    <xf numFmtId="178" fontId="83" fillId="0" borderId="26" xfId="237" applyNumberFormat="1" applyFont="1" applyFill="1" applyBorder="1" applyAlignment="1">
      <alignment horizontal="center" vertical="center" wrapText="1"/>
    </xf>
    <xf numFmtId="0" fontId="78" fillId="0" borderId="26" xfId="0" applyNumberFormat="1" applyFont="1" applyFill="1" applyBorder="1" applyAlignment="1">
      <alignment horizontal="center" vertical="center" wrapText="1"/>
    </xf>
    <xf numFmtId="0" fontId="79" fillId="0" borderId="26" xfId="0" applyNumberFormat="1" applyFont="1" applyBorder="1" applyAlignment="1">
      <alignment horizontal="center" vertical="center" wrapText="1"/>
    </xf>
    <xf numFmtId="178" fontId="78" fillId="29" borderId="26" xfId="0" applyNumberFormat="1" applyFont="1" applyFill="1" applyBorder="1" applyAlignment="1">
      <alignment horizontal="center" vertical="center" wrapText="1"/>
    </xf>
    <xf numFmtId="178" fontId="79" fillId="29" borderId="26" xfId="0" applyNumberFormat="1" applyFont="1" applyFill="1" applyBorder="1" applyAlignment="1">
      <alignment horizontal="center" vertical="center" wrapText="1"/>
    </xf>
    <xf numFmtId="178" fontId="78" fillId="29" borderId="20" xfId="0" applyNumberFormat="1" applyFont="1" applyFill="1" applyBorder="1" applyAlignment="1">
      <alignment horizontal="left" vertical="center"/>
    </xf>
    <xf numFmtId="178" fontId="84" fillId="29" borderId="13" xfId="0" applyNumberFormat="1" applyFont="1" applyFill="1" applyBorder="1" applyAlignment="1">
      <alignment horizontal="right" vertical="center" wrapText="1"/>
    </xf>
    <xf numFmtId="178" fontId="78" fillId="29" borderId="20" xfId="0" applyNumberFormat="1" applyFont="1" applyFill="1" applyBorder="1" applyAlignment="1">
      <alignment horizontal="right" vertical="center"/>
    </xf>
    <xf numFmtId="178" fontId="78" fillId="0" borderId="14" xfId="0" applyNumberFormat="1" applyFont="1" applyFill="1" applyBorder="1" applyAlignment="1">
      <alignment horizontal="left" vertical="center" wrapText="1"/>
    </xf>
    <xf numFmtId="178" fontId="84" fillId="29" borderId="26" xfId="0" applyNumberFormat="1" applyFont="1" applyFill="1" applyBorder="1" applyAlignment="1">
      <alignment horizontal="center" vertical="center" wrapText="1"/>
    </xf>
    <xf numFmtId="178" fontId="93" fillId="29" borderId="26" xfId="0" applyNumberFormat="1" applyFont="1" applyFill="1" applyBorder="1" applyAlignment="1">
      <alignment horizontal="center" vertical="center" wrapText="1"/>
    </xf>
    <xf numFmtId="0" fontId="83" fillId="0" borderId="0" xfId="0" applyFont="1" applyFill="1" applyBorder="1" applyAlignment="1">
      <alignment horizontal="center" vertical="center" wrapText="1"/>
    </xf>
    <xf numFmtId="0" fontId="78" fillId="0" borderId="3" xfId="0" applyFont="1" applyFill="1" applyBorder="1" applyAlignment="1">
      <alignment horizontal="center" vertical="center"/>
    </xf>
    <xf numFmtId="0" fontId="78" fillId="0" borderId="3" xfId="0" applyFont="1" applyFill="1" applyBorder="1" applyAlignment="1">
      <alignment horizontal="center" vertical="center" wrapText="1"/>
    </xf>
    <xf numFmtId="0" fontId="78" fillId="0" borderId="18" xfId="0" applyFont="1" applyFill="1" applyBorder="1" applyAlignment="1">
      <alignment horizontal="center" vertical="center" wrapText="1"/>
    </xf>
    <xf numFmtId="0" fontId="78" fillId="0" borderId="19" xfId="0" applyFont="1" applyFill="1" applyBorder="1" applyAlignment="1">
      <alignment horizontal="center" vertical="center" wrapText="1"/>
    </xf>
    <xf numFmtId="0" fontId="78" fillId="0" borderId="18" xfId="0" applyFont="1" applyFill="1" applyBorder="1" applyAlignment="1">
      <alignment horizontal="center" vertical="center" wrapText="1" shrinkToFit="1"/>
    </xf>
    <xf numFmtId="0" fontId="78" fillId="0" borderId="19" xfId="0" applyFont="1" applyFill="1" applyBorder="1" applyAlignment="1">
      <alignment horizontal="center" vertical="center" wrapText="1" shrinkToFit="1"/>
    </xf>
    <xf numFmtId="0" fontId="78" fillId="0" borderId="0" xfId="0" applyFont="1" applyFill="1" applyBorder="1" applyAlignment="1">
      <alignment horizontal="left" vertical="center"/>
    </xf>
    <xf numFmtId="0" fontId="86" fillId="0" borderId="0" xfId="0" applyFont="1" applyFill="1" applyAlignment="1">
      <alignment horizontal="left" vertical="center"/>
    </xf>
    <xf numFmtId="0" fontId="83" fillId="0" borderId="15" xfId="0" applyFont="1" applyFill="1" applyBorder="1" applyAlignment="1">
      <alignment horizontal="center" vertical="center" wrapText="1"/>
    </xf>
    <xf numFmtId="0" fontId="83" fillId="0" borderId="14" xfId="0" applyFont="1" applyFill="1" applyBorder="1" applyAlignment="1">
      <alignment horizontal="center" vertical="center" wrapText="1"/>
    </xf>
    <xf numFmtId="0" fontId="83" fillId="0" borderId="16" xfId="0" applyFont="1" applyFill="1" applyBorder="1" applyAlignment="1">
      <alignment horizontal="center" vertical="center" wrapText="1"/>
    </xf>
    <xf numFmtId="170" fontId="78" fillId="0" borderId="0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86" fillId="0" borderId="18" xfId="0" applyFont="1" applyFill="1" applyBorder="1" applyAlignment="1">
      <alignment horizontal="center" vertical="center" wrapText="1"/>
    </xf>
    <xf numFmtId="0" fontId="86" fillId="0" borderId="19" xfId="0" applyFont="1" applyFill="1" applyBorder="1" applyAlignment="1">
      <alignment horizontal="center" vertical="center" wrapText="1"/>
    </xf>
    <xf numFmtId="0" fontId="86" fillId="0" borderId="18" xfId="0" applyFont="1" applyFill="1" applyBorder="1" applyAlignment="1">
      <alignment horizontal="center" vertical="center" wrapText="1" shrinkToFit="1"/>
    </xf>
    <xf numFmtId="0" fontId="86" fillId="0" borderId="19" xfId="0" applyFont="1" applyFill="1" applyBorder="1" applyAlignment="1">
      <alignment horizontal="center" vertical="center" wrapText="1" shrinkToFi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170" fontId="5" fillId="0" borderId="0" xfId="0" applyNumberFormat="1" applyFont="1" applyFill="1" applyBorder="1" applyAlignment="1">
      <alignment horizontal="center" vertical="center" wrapText="1"/>
    </xf>
    <xf numFmtId="0" fontId="69" fillId="0" borderId="0" xfId="0" applyFont="1" applyFill="1" applyBorder="1" applyAlignment="1">
      <alignment horizontal="center" vertical="center"/>
    </xf>
    <xf numFmtId="0" fontId="73" fillId="0" borderId="15" xfId="245" applyFont="1" applyFill="1" applyBorder="1" applyAlignment="1">
      <alignment horizontal="center" vertical="center" wrapText="1"/>
    </xf>
    <xf numFmtId="0" fontId="73" fillId="0" borderId="14" xfId="245" applyFont="1" applyFill="1" applyBorder="1" applyAlignment="1">
      <alignment horizontal="center" vertical="center" wrapText="1"/>
    </xf>
    <xf numFmtId="0" fontId="73" fillId="0" borderId="16" xfId="245" applyFont="1" applyFill="1" applyBorder="1" applyAlignment="1">
      <alignment horizontal="center" vertical="center" wrapText="1"/>
    </xf>
    <xf numFmtId="0" fontId="72" fillId="0" borderId="3" xfId="245" applyFont="1" applyFill="1" applyBorder="1" applyAlignment="1">
      <alignment horizontal="center" vertical="center" wrapText="1"/>
    </xf>
    <xf numFmtId="170" fontId="69" fillId="0" borderId="0" xfId="0" applyNumberFormat="1" applyFont="1" applyFill="1" applyBorder="1" applyAlignment="1">
      <alignment horizontal="center" vertical="center" wrapText="1"/>
    </xf>
    <xf numFmtId="170" fontId="69" fillId="0" borderId="0" xfId="0" quotePrefix="1" applyNumberFormat="1" applyFont="1" applyFill="1" applyBorder="1" applyAlignment="1">
      <alignment horizontal="center" vertical="center" wrapText="1"/>
    </xf>
    <xf numFmtId="0" fontId="73" fillId="0" borderId="0" xfId="245" applyFont="1" applyFill="1" applyBorder="1" applyAlignment="1">
      <alignment horizontal="center" vertical="center"/>
    </xf>
    <xf numFmtId="0" fontId="69" fillId="0" borderId="3" xfId="0" applyFont="1" applyFill="1" applyBorder="1" applyAlignment="1">
      <alignment horizontal="center" vertical="center"/>
    </xf>
    <xf numFmtId="0" fontId="69" fillId="0" borderId="3" xfId="245" applyFont="1" applyFill="1" applyBorder="1" applyAlignment="1">
      <alignment horizontal="center" vertical="center" wrapText="1"/>
    </xf>
    <xf numFmtId="0" fontId="69" fillId="0" borderId="3" xfId="0" applyFont="1" applyFill="1" applyBorder="1" applyAlignment="1">
      <alignment horizontal="center" vertical="center" wrapText="1"/>
    </xf>
    <xf numFmtId="170" fontId="5" fillId="29" borderId="0" xfId="0" applyNumberFormat="1" applyFont="1" applyFill="1" applyBorder="1" applyAlignment="1">
      <alignment horizontal="left" vertical="center" wrapText="1"/>
    </xf>
    <xf numFmtId="0" fontId="4" fillId="0" borderId="13" xfId="0" applyFont="1" applyFill="1" applyBorder="1" applyAlignment="1">
      <alignment vertical="center"/>
    </xf>
    <xf numFmtId="0" fontId="76" fillId="0" borderId="13" xfId="0" applyFont="1" applyFill="1" applyBorder="1" applyAlignment="1">
      <alignment vertical="center"/>
    </xf>
    <xf numFmtId="0" fontId="5" fillId="29" borderId="0" xfId="0" applyFont="1" applyFill="1" applyBorder="1" applyAlignment="1">
      <alignment horizontal="left" vertical="center"/>
    </xf>
    <xf numFmtId="0" fontId="5" fillId="29" borderId="0" xfId="0" applyFont="1" applyFill="1" applyAlignment="1">
      <alignment horizontal="center" vertical="center"/>
    </xf>
    <xf numFmtId="0" fontId="72" fillId="22" borderId="15" xfId="0" applyFont="1" applyFill="1" applyBorder="1" applyAlignment="1">
      <alignment horizontal="center" vertical="center"/>
    </xf>
    <xf numFmtId="0" fontId="72" fillId="22" borderId="14" xfId="0" applyFont="1" applyFill="1" applyBorder="1" applyAlignment="1">
      <alignment horizontal="center" vertical="center"/>
    </xf>
    <xf numFmtId="0" fontId="72" fillId="22" borderId="16" xfId="0" applyFont="1" applyFill="1" applyBorder="1" applyAlignment="1">
      <alignment horizontal="center" vertical="center"/>
    </xf>
    <xf numFmtId="0" fontId="72" fillId="0" borderId="15" xfId="0" applyFont="1" applyBorder="1" applyAlignment="1">
      <alignment horizontal="center" vertical="center"/>
    </xf>
    <xf numFmtId="0" fontId="72" fillId="0" borderId="14" xfId="0" applyFont="1" applyBorder="1" applyAlignment="1">
      <alignment horizontal="center" vertical="center"/>
    </xf>
    <xf numFmtId="0" fontId="72" fillId="0" borderId="16" xfId="0" applyFont="1" applyBorder="1" applyAlignment="1">
      <alignment horizontal="center" vertical="center"/>
    </xf>
    <xf numFmtId="0" fontId="72" fillId="0" borderId="0" xfId="0" applyFont="1" applyFill="1" applyBorder="1" applyAlignment="1">
      <alignment horizontal="center" vertical="center" wrapText="1"/>
    </xf>
    <xf numFmtId="0" fontId="5" fillId="22" borderId="18" xfId="0" applyFont="1" applyFill="1" applyBorder="1" applyAlignment="1">
      <alignment horizontal="center" vertical="center"/>
    </xf>
    <xf numFmtId="0" fontId="5" fillId="22" borderId="19" xfId="0" applyFont="1" applyFill="1" applyBorder="1" applyAlignment="1">
      <alignment horizontal="center" vertical="center"/>
    </xf>
    <xf numFmtId="0" fontId="5" fillId="22" borderId="18" xfId="0" applyFont="1" applyFill="1" applyBorder="1" applyAlignment="1">
      <alignment horizontal="center" vertical="center" wrapText="1"/>
    </xf>
    <xf numFmtId="0" fontId="5" fillId="22" borderId="19" xfId="0" applyFont="1" applyFill="1" applyBorder="1" applyAlignment="1">
      <alignment horizontal="center" vertical="center" wrapText="1"/>
    </xf>
    <xf numFmtId="0" fontId="86" fillId="29" borderId="18" xfId="0" applyFont="1" applyFill="1" applyBorder="1" applyAlignment="1">
      <alignment horizontal="center" vertical="center" wrapText="1"/>
    </xf>
    <xf numFmtId="0" fontId="86" fillId="29" borderId="19" xfId="0" applyFont="1" applyFill="1" applyBorder="1" applyAlignment="1">
      <alignment horizontal="center" vertical="center" wrapText="1"/>
    </xf>
    <xf numFmtId="0" fontId="86" fillId="29" borderId="18" xfId="0" applyFont="1" applyFill="1" applyBorder="1" applyAlignment="1">
      <alignment horizontal="center" vertical="center" wrapText="1" shrinkToFit="1"/>
    </xf>
    <xf numFmtId="0" fontId="86" fillId="29" borderId="19" xfId="0" applyFont="1" applyFill="1" applyBorder="1" applyAlignment="1">
      <alignment horizontal="center" vertical="center" wrapText="1" shrinkToFit="1"/>
    </xf>
    <xf numFmtId="0" fontId="5" fillId="22" borderId="15" xfId="0" applyFont="1" applyFill="1" applyBorder="1" applyAlignment="1">
      <alignment horizontal="center" vertical="center" wrapText="1"/>
    </xf>
    <xf numFmtId="0" fontId="5" fillId="22" borderId="14" xfId="0" applyFont="1" applyFill="1" applyBorder="1" applyAlignment="1">
      <alignment horizontal="center" vertical="center" wrapText="1"/>
    </xf>
    <xf numFmtId="0" fontId="5" fillId="22" borderId="16" xfId="0" applyFont="1" applyFill="1" applyBorder="1" applyAlignment="1">
      <alignment horizontal="center" vertical="center" wrapText="1"/>
    </xf>
    <xf numFmtId="0" fontId="73" fillId="0" borderId="0" xfId="0" applyFont="1" applyFill="1" applyBorder="1" applyAlignment="1">
      <alignment horizontal="center" vertical="center"/>
    </xf>
    <xf numFmtId="0" fontId="69" fillId="0" borderId="18" xfId="245" applyFont="1" applyFill="1" applyBorder="1" applyAlignment="1">
      <alignment horizontal="center" vertical="center" wrapText="1"/>
    </xf>
    <xf numFmtId="0" fontId="69" fillId="0" borderId="19" xfId="245" applyFont="1" applyFill="1" applyBorder="1" applyAlignment="1">
      <alignment horizontal="center" vertical="center" wrapText="1"/>
    </xf>
    <xf numFmtId="0" fontId="69" fillId="0" borderId="3" xfId="0" applyFont="1" applyFill="1" applyBorder="1" applyAlignment="1">
      <alignment horizontal="center" vertical="center" wrapText="1" shrinkToFit="1"/>
    </xf>
    <xf numFmtId="170" fontId="69" fillId="0" borderId="0" xfId="0" applyNumberFormat="1" applyFont="1" applyFill="1" applyBorder="1" applyAlignment="1">
      <alignment horizontal="left" vertical="center" wrapText="1"/>
    </xf>
    <xf numFmtId="0" fontId="69" fillId="0" borderId="0" xfId="0" applyFont="1" applyFill="1" applyBorder="1" applyAlignment="1">
      <alignment horizontal="left" vertical="center"/>
    </xf>
    <xf numFmtId="0" fontId="78" fillId="0" borderId="0" xfId="0" applyFont="1" applyFill="1" applyAlignment="1">
      <alignment horizontal="left" vertical="center"/>
    </xf>
    <xf numFmtId="0" fontId="73" fillId="0" borderId="0" xfId="0" applyFont="1" applyFill="1" applyBorder="1" applyAlignment="1">
      <alignment horizontal="center" vertical="center" wrapText="1"/>
    </xf>
    <xf numFmtId="0" fontId="69" fillId="0" borderId="18" xfId="0" applyFont="1" applyFill="1" applyBorder="1" applyAlignment="1">
      <alignment horizontal="center" vertical="center" wrapText="1"/>
    </xf>
    <xf numFmtId="0" fontId="69" fillId="0" borderId="19" xfId="0" applyFont="1" applyFill="1" applyBorder="1" applyAlignment="1">
      <alignment horizontal="center" vertical="center" wrapText="1"/>
    </xf>
    <xf numFmtId="0" fontId="69" fillId="0" borderId="15" xfId="0" applyFont="1" applyFill="1" applyBorder="1" applyAlignment="1">
      <alignment horizontal="center" vertical="center" wrapText="1"/>
    </xf>
    <xf numFmtId="0" fontId="69" fillId="0" borderId="14" xfId="0" applyFont="1" applyFill="1" applyBorder="1" applyAlignment="1">
      <alignment horizontal="center" vertical="center" wrapText="1"/>
    </xf>
    <xf numFmtId="0" fontId="69" fillId="0" borderId="16" xfId="0" applyFont="1" applyFill="1" applyBorder="1" applyAlignment="1">
      <alignment horizontal="center" vertical="center" wrapText="1"/>
    </xf>
    <xf numFmtId="170" fontId="69" fillId="29" borderId="0" xfId="0" applyNumberFormat="1" applyFont="1" applyFill="1" applyBorder="1" applyAlignment="1">
      <alignment horizontal="center" vertical="center" wrapText="1"/>
    </xf>
    <xf numFmtId="170" fontId="69" fillId="29" borderId="0" xfId="0" quotePrefix="1" applyNumberFormat="1" applyFont="1" applyFill="1" applyBorder="1" applyAlignment="1">
      <alignment horizontal="center" vertical="center" wrapText="1"/>
    </xf>
    <xf numFmtId="0" fontId="69" fillId="29" borderId="0" xfId="0" applyFont="1" applyFill="1" applyBorder="1" applyAlignment="1">
      <alignment horizontal="center" vertical="center"/>
    </xf>
    <xf numFmtId="0" fontId="78" fillId="29" borderId="0" xfId="0" applyFont="1" applyFill="1" applyAlignment="1">
      <alignment horizontal="left" vertical="center"/>
    </xf>
    <xf numFmtId="0" fontId="78" fillId="29" borderId="18" xfId="0" applyFont="1" applyFill="1" applyBorder="1" applyAlignment="1">
      <alignment horizontal="center" vertical="center" wrapText="1"/>
    </xf>
    <xf numFmtId="0" fontId="78" fillId="29" borderId="19" xfId="0" applyFont="1" applyFill="1" applyBorder="1" applyAlignment="1">
      <alignment horizontal="center" vertical="center" wrapText="1"/>
    </xf>
    <xf numFmtId="0" fontId="69" fillId="0" borderId="13" xfId="0" applyFont="1" applyFill="1" applyBorder="1" applyAlignment="1">
      <alignment horizontal="right" vertical="center"/>
    </xf>
    <xf numFmtId="0" fontId="78" fillId="29" borderId="18" xfId="0" applyFont="1" applyFill="1" applyBorder="1" applyAlignment="1">
      <alignment horizontal="center" vertical="center" wrapText="1" shrinkToFit="1"/>
    </xf>
    <xf numFmtId="0" fontId="78" fillId="29" borderId="19" xfId="0" applyFont="1" applyFill="1" applyBorder="1" applyAlignment="1">
      <alignment horizontal="center" vertical="center" wrapText="1" shrinkToFit="1"/>
    </xf>
    <xf numFmtId="170" fontId="69" fillId="29" borderId="0" xfId="0" applyNumberFormat="1" applyFont="1" applyFill="1" applyBorder="1" applyAlignment="1">
      <alignment horizontal="left" vertical="center" wrapText="1"/>
    </xf>
    <xf numFmtId="0" fontId="69" fillId="29" borderId="0" xfId="0" applyFont="1" applyFill="1" applyBorder="1" applyAlignment="1">
      <alignment horizontal="left" vertical="center"/>
    </xf>
    <xf numFmtId="0" fontId="69" fillId="0" borderId="13" xfId="0" applyFont="1" applyFill="1" applyBorder="1" applyAlignment="1">
      <alignment horizontal="center" vertical="center"/>
    </xf>
    <xf numFmtId="0" fontId="69" fillId="22" borderId="15" xfId="0" applyFont="1" applyFill="1" applyBorder="1" applyAlignment="1">
      <alignment horizontal="center" vertical="center" wrapText="1"/>
    </xf>
    <xf numFmtId="0" fontId="69" fillId="22" borderId="14" xfId="0" applyFont="1" applyFill="1" applyBorder="1" applyAlignment="1">
      <alignment horizontal="center" vertical="center" wrapText="1"/>
    </xf>
    <xf numFmtId="0" fontId="69" fillId="22" borderId="16" xfId="0" applyFont="1" applyFill="1" applyBorder="1" applyAlignment="1">
      <alignment horizontal="center" vertical="center" wrapText="1"/>
    </xf>
    <xf numFmtId="0" fontId="4" fillId="0" borderId="0" xfId="237" applyNumberFormat="1" applyFont="1" applyFill="1" applyBorder="1" applyAlignment="1">
      <alignment horizontal="center" vertical="center" wrapText="1"/>
    </xf>
    <xf numFmtId="0" fontId="5" fillId="29" borderId="18" xfId="237" applyNumberFormat="1" applyFont="1" applyFill="1" applyBorder="1" applyAlignment="1">
      <alignment horizontal="center" vertical="center" wrapText="1"/>
    </xf>
    <xf numFmtId="0" fontId="5" fillId="29" borderId="19" xfId="237" applyNumberFormat="1" applyFont="1" applyFill="1" applyBorder="1" applyAlignment="1">
      <alignment horizontal="center" vertical="center" wrapText="1"/>
    </xf>
    <xf numFmtId="170" fontId="5" fillId="0" borderId="0" xfId="0" quotePrefix="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18" xfId="237" applyNumberFormat="1" applyFont="1" applyFill="1" applyBorder="1" applyAlignment="1">
      <alignment horizontal="center" vertical="center" wrapText="1"/>
    </xf>
    <xf numFmtId="0" fontId="5" fillId="0" borderId="19" xfId="237" applyNumberFormat="1" applyFont="1" applyFill="1" applyBorder="1" applyAlignment="1">
      <alignment horizontal="center" vertical="center" wrapText="1"/>
    </xf>
    <xf numFmtId="0" fontId="86" fillId="29" borderId="0" xfId="0" applyFont="1" applyFill="1" applyAlignment="1">
      <alignment horizontal="left" vertical="center"/>
    </xf>
    <xf numFmtId="0" fontId="72" fillId="0" borderId="0" xfId="0" applyFont="1" applyFill="1" applyAlignment="1">
      <alignment horizontal="center" vertical="center"/>
    </xf>
    <xf numFmtId="0" fontId="72" fillId="0" borderId="13" xfId="0" applyFont="1" applyFill="1" applyBorder="1" applyAlignment="1">
      <alignment horizontal="center" vertical="center"/>
    </xf>
    <xf numFmtId="0" fontId="72" fillId="0" borderId="0" xfId="0" applyFont="1" applyFill="1" applyBorder="1" applyAlignment="1">
      <alignment vertical="center"/>
    </xf>
    <xf numFmtId="0" fontId="69" fillId="0" borderId="0" xfId="0" applyFont="1" applyFill="1" applyAlignment="1">
      <alignment vertical="center" wrapText="1"/>
    </xf>
    <xf numFmtId="177" fontId="72" fillId="0" borderId="15" xfId="0" applyNumberFormat="1" applyFont="1" applyFill="1" applyBorder="1" applyAlignment="1">
      <alignment horizontal="center" vertical="center" wrapText="1"/>
    </xf>
    <xf numFmtId="177" fontId="72" fillId="0" borderId="16" xfId="0" applyNumberFormat="1" applyFont="1" applyFill="1" applyBorder="1" applyAlignment="1">
      <alignment horizontal="center" vertical="center" wrapText="1"/>
    </xf>
    <xf numFmtId="0" fontId="69" fillId="0" borderId="15" xfId="0" applyFont="1" applyFill="1" applyBorder="1" applyAlignment="1">
      <alignment horizontal="left" vertical="center" wrapText="1"/>
    </xf>
    <xf numFmtId="0" fontId="69" fillId="0" borderId="14" xfId="0" applyFont="1" applyFill="1" applyBorder="1" applyAlignment="1">
      <alignment horizontal="left" vertical="center" wrapText="1"/>
    </xf>
    <xf numFmtId="0" fontId="69" fillId="0" borderId="16" xfId="0" applyFont="1" applyFill="1" applyBorder="1" applyAlignment="1">
      <alignment horizontal="left" vertical="center" wrapText="1"/>
    </xf>
    <xf numFmtId="173" fontId="69" fillId="0" borderId="15" xfId="0" applyNumberFormat="1" applyFont="1" applyFill="1" applyBorder="1" applyAlignment="1">
      <alignment horizontal="center" vertical="center" wrapText="1"/>
    </xf>
    <xf numFmtId="173" fontId="69" fillId="0" borderId="16" xfId="0" applyNumberFormat="1" applyFont="1" applyFill="1" applyBorder="1" applyAlignment="1">
      <alignment horizontal="center" vertical="center" wrapText="1"/>
    </xf>
    <xf numFmtId="177" fontId="69" fillId="0" borderId="15" xfId="0" applyNumberFormat="1" applyFont="1" applyFill="1" applyBorder="1" applyAlignment="1">
      <alignment horizontal="center" vertical="center" wrapText="1"/>
    </xf>
    <xf numFmtId="177" fontId="69" fillId="0" borderId="16" xfId="0" applyNumberFormat="1" applyFont="1" applyFill="1" applyBorder="1" applyAlignment="1">
      <alignment horizontal="center" vertical="center" wrapText="1"/>
    </xf>
    <xf numFmtId="0" fontId="72" fillId="0" borderId="15" xfId="0" applyFont="1" applyFill="1" applyBorder="1" applyAlignment="1">
      <alignment horizontal="left" vertical="center" wrapText="1"/>
    </xf>
    <xf numFmtId="0" fontId="72" fillId="0" borderId="14" xfId="0" applyFont="1" applyFill="1" applyBorder="1" applyAlignment="1">
      <alignment horizontal="left" vertical="center" wrapText="1"/>
    </xf>
    <xf numFmtId="0" fontId="72" fillId="0" borderId="16" xfId="0" applyFont="1" applyFill="1" applyBorder="1" applyAlignment="1">
      <alignment horizontal="left" vertical="center" wrapText="1"/>
    </xf>
    <xf numFmtId="3" fontId="72" fillId="0" borderId="15" xfId="0" applyNumberFormat="1" applyFont="1" applyFill="1" applyBorder="1" applyAlignment="1">
      <alignment horizontal="right" vertical="center" wrapText="1"/>
    </xf>
    <xf numFmtId="3" fontId="72" fillId="0" borderId="16" xfId="0" applyNumberFormat="1" applyFont="1" applyFill="1" applyBorder="1" applyAlignment="1">
      <alignment horizontal="right" vertical="center" wrapText="1"/>
    </xf>
    <xf numFmtId="178" fontId="69" fillId="0" borderId="15" xfId="0" applyNumberFormat="1" applyFont="1" applyFill="1" applyBorder="1" applyAlignment="1">
      <alignment horizontal="center" vertical="center" wrapText="1"/>
    </xf>
    <xf numFmtId="178" fontId="69" fillId="0" borderId="14" xfId="0" applyNumberFormat="1" applyFont="1" applyFill="1" applyBorder="1" applyAlignment="1">
      <alignment horizontal="center" vertical="center" wrapText="1"/>
    </xf>
    <xf numFmtId="173" fontId="72" fillId="0" borderId="15" xfId="0" applyNumberFormat="1" applyFont="1" applyFill="1" applyBorder="1" applyAlignment="1">
      <alignment horizontal="center" vertical="center" wrapText="1"/>
    </xf>
    <xf numFmtId="173" fontId="72" fillId="0" borderId="16" xfId="0" applyNumberFormat="1" applyFont="1" applyFill="1" applyBorder="1" applyAlignment="1">
      <alignment horizontal="center" vertical="center" wrapText="1"/>
    </xf>
    <xf numFmtId="0" fontId="69" fillId="0" borderId="0" xfId="0" applyFont="1" applyFill="1" applyBorder="1" applyAlignment="1">
      <alignment horizontal="justify" vertical="center" wrapText="1" shrinkToFit="1"/>
    </xf>
    <xf numFmtId="0" fontId="72" fillId="0" borderId="0" xfId="0" applyFont="1" applyFill="1" applyBorder="1" applyAlignment="1">
      <alignment horizontal="left" vertical="center" wrapText="1"/>
    </xf>
    <xf numFmtId="3" fontId="5" fillId="0" borderId="3" xfId="0" applyNumberFormat="1" applyFont="1" applyFill="1" applyBorder="1" applyAlignment="1">
      <alignment horizontal="center" vertical="center" wrapText="1"/>
    </xf>
    <xf numFmtId="178" fontId="5" fillId="0" borderId="3" xfId="0" applyNumberFormat="1" applyFont="1" applyFill="1" applyBorder="1" applyAlignment="1">
      <alignment horizontal="center" vertical="center" wrapText="1"/>
    </xf>
    <xf numFmtId="170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78" fontId="5" fillId="0" borderId="15" xfId="0" applyNumberFormat="1" applyFont="1" applyFill="1" applyBorder="1" applyAlignment="1">
      <alignment horizontal="center" vertical="center" wrapText="1"/>
    </xf>
    <xf numFmtId="0" fontId="0" fillId="0" borderId="16" xfId="0" applyFill="1" applyBorder="1" applyAlignment="1">
      <alignment horizontal="center" vertical="center" wrapText="1"/>
    </xf>
    <xf numFmtId="3" fontId="5" fillId="0" borderId="15" xfId="0" applyNumberFormat="1" applyFont="1" applyFill="1" applyBorder="1" applyAlignment="1">
      <alignment horizontal="justify" vertical="center" wrapText="1"/>
    </xf>
    <xf numFmtId="3" fontId="5" fillId="0" borderId="14" xfId="0" applyNumberFormat="1" applyFont="1" applyFill="1" applyBorder="1" applyAlignment="1">
      <alignment horizontal="justify" vertical="center" wrapText="1"/>
    </xf>
    <xf numFmtId="3" fontId="5" fillId="0" borderId="16" xfId="0" applyNumberFormat="1" applyFont="1" applyFill="1" applyBorder="1" applyAlignment="1">
      <alignment horizontal="justify" vertical="center" wrapText="1"/>
    </xf>
    <xf numFmtId="3" fontId="69" fillId="0" borderId="3" xfId="0" applyNumberFormat="1" applyFont="1" applyFill="1" applyBorder="1" applyAlignment="1">
      <alignment horizontal="center" vertical="center"/>
    </xf>
    <xf numFmtId="0" fontId="69" fillId="0" borderId="15" xfId="0" applyFont="1" applyFill="1" applyBorder="1" applyAlignment="1">
      <alignment horizontal="center" vertical="center"/>
    </xf>
    <xf numFmtId="0" fontId="69" fillId="0" borderId="14" xfId="0" applyFont="1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3" fontId="5" fillId="29" borderId="26" xfId="0" applyNumberFormat="1" applyFont="1" applyFill="1" applyBorder="1" applyAlignment="1">
      <alignment horizontal="center" vertical="center" wrapText="1"/>
    </xf>
    <xf numFmtId="178" fontId="69" fillId="0" borderId="3" xfId="0" applyNumberFormat="1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72" fillId="0" borderId="3" xfId="0" applyFont="1" applyFill="1" applyBorder="1" applyAlignment="1">
      <alignment horizontal="center" vertical="center" wrapText="1"/>
    </xf>
    <xf numFmtId="178" fontId="72" fillId="0" borderId="3" xfId="0" applyNumberFormat="1" applyFont="1" applyFill="1" applyBorder="1" applyAlignment="1">
      <alignment horizontal="center" vertical="center" wrapText="1"/>
    </xf>
    <xf numFmtId="3" fontId="72" fillId="0" borderId="3" xfId="0" applyNumberFormat="1" applyFont="1" applyFill="1" applyBorder="1" applyAlignment="1">
      <alignment horizontal="center" vertical="center" wrapText="1"/>
    </xf>
    <xf numFmtId="0" fontId="69" fillId="0" borderId="3" xfId="0" applyFont="1" applyFill="1" applyBorder="1" applyAlignment="1">
      <alignment horizontal="left" vertical="center" wrapText="1"/>
    </xf>
    <xf numFmtId="0" fontId="87" fillId="0" borderId="3" xfId="0" applyFont="1" applyFill="1" applyBorder="1" applyAlignment="1">
      <alignment horizontal="left" vertical="center" wrapText="1"/>
    </xf>
    <xf numFmtId="178" fontId="69" fillId="0" borderId="16" xfId="0" applyNumberFormat="1" applyFont="1" applyFill="1" applyBorder="1" applyAlignment="1">
      <alignment horizontal="center" vertical="center" wrapText="1"/>
    </xf>
    <xf numFmtId="0" fontId="69" fillId="29" borderId="18" xfId="0" applyFont="1" applyFill="1" applyBorder="1" applyAlignment="1">
      <alignment horizontal="center" vertical="center" wrapText="1" shrinkToFit="1"/>
    </xf>
    <xf numFmtId="0" fontId="69" fillId="29" borderId="19" xfId="0" applyFont="1" applyFill="1" applyBorder="1" applyAlignment="1">
      <alignment horizontal="center" vertical="center" wrapText="1" shrinkToFit="1"/>
    </xf>
    <xf numFmtId="0" fontId="69" fillId="29" borderId="22" xfId="0" applyFont="1" applyFill="1" applyBorder="1" applyAlignment="1">
      <alignment horizontal="center" vertical="center" wrapText="1"/>
    </xf>
    <xf numFmtId="0" fontId="69" fillId="29" borderId="20" xfId="0" applyFont="1" applyFill="1" applyBorder="1" applyAlignment="1">
      <alignment horizontal="center" vertical="center" wrapText="1"/>
    </xf>
    <xf numFmtId="0" fontId="69" fillId="29" borderId="17" xfId="0" applyFont="1" applyFill="1" applyBorder="1" applyAlignment="1">
      <alignment horizontal="center" vertical="center" wrapText="1"/>
    </xf>
    <xf numFmtId="0" fontId="69" fillId="29" borderId="21" xfId="0" applyFont="1" applyFill="1" applyBorder="1" applyAlignment="1">
      <alignment horizontal="center" vertical="center" wrapText="1"/>
    </xf>
    <xf numFmtId="0" fontId="69" fillId="29" borderId="13" xfId="0" applyFont="1" applyFill="1" applyBorder="1" applyAlignment="1">
      <alignment horizontal="center" vertical="center" wrapText="1"/>
    </xf>
    <xf numFmtId="0" fontId="69" fillId="29" borderId="25" xfId="0" applyFont="1" applyFill="1" applyBorder="1" applyAlignment="1">
      <alignment horizontal="center" vertical="center" wrapText="1"/>
    </xf>
    <xf numFmtId="0" fontId="69" fillId="29" borderId="15" xfId="0" applyFont="1" applyFill="1" applyBorder="1" applyAlignment="1">
      <alignment horizontal="center" vertical="center" wrapText="1"/>
    </xf>
    <xf numFmtId="0" fontId="69" fillId="29" borderId="14" xfId="0" applyFont="1" applyFill="1" applyBorder="1" applyAlignment="1">
      <alignment horizontal="center" vertical="center" wrapText="1"/>
    </xf>
    <xf numFmtId="0" fontId="69" fillId="29" borderId="16" xfId="0" applyFont="1" applyFill="1" applyBorder="1" applyAlignment="1">
      <alignment horizontal="center" vertical="center" wrapText="1"/>
    </xf>
    <xf numFmtId="49" fontId="69" fillId="29" borderId="22" xfId="0" applyNumberFormat="1" applyFont="1" applyFill="1" applyBorder="1" applyAlignment="1">
      <alignment horizontal="center" vertical="center" wrapText="1"/>
    </xf>
    <xf numFmtId="49" fontId="69" fillId="29" borderId="20" xfId="0" applyNumberFormat="1" applyFont="1" applyFill="1" applyBorder="1" applyAlignment="1">
      <alignment horizontal="center" vertical="center" wrapText="1"/>
    </xf>
    <xf numFmtId="49" fontId="69" fillId="29" borderId="17" xfId="0" applyNumberFormat="1" applyFont="1" applyFill="1" applyBorder="1" applyAlignment="1">
      <alignment horizontal="center" vertical="center" wrapText="1"/>
    </xf>
    <xf numFmtId="49" fontId="69" fillId="29" borderId="21" xfId="0" applyNumberFormat="1" applyFont="1" applyFill="1" applyBorder="1" applyAlignment="1">
      <alignment horizontal="center" vertical="center" wrapText="1"/>
    </xf>
    <xf numFmtId="49" fontId="69" fillId="29" borderId="13" xfId="0" applyNumberFormat="1" applyFont="1" applyFill="1" applyBorder="1" applyAlignment="1">
      <alignment horizontal="center" vertical="center" wrapText="1"/>
    </xf>
    <xf numFmtId="49" fontId="69" fillId="29" borderId="25" xfId="0" applyNumberFormat="1" applyFont="1" applyFill="1" applyBorder="1" applyAlignment="1">
      <alignment horizontal="center" vertical="center" wrapText="1"/>
    </xf>
    <xf numFmtId="0" fontId="69" fillId="29" borderId="15" xfId="0" applyFont="1" applyFill="1" applyBorder="1" applyAlignment="1">
      <alignment horizontal="center" vertical="center"/>
    </xf>
    <xf numFmtId="0" fontId="69" fillId="29" borderId="14" xfId="0" applyFont="1" applyFill="1" applyBorder="1" applyAlignment="1">
      <alignment horizontal="center" vertical="center"/>
    </xf>
    <xf numFmtId="0" fontId="69" fillId="29" borderId="16" xfId="0" applyFont="1" applyFill="1" applyBorder="1" applyAlignment="1">
      <alignment horizontal="center" vertical="center"/>
    </xf>
    <xf numFmtId="0" fontId="72" fillId="29" borderId="0" xfId="0" applyFont="1" applyFill="1" applyAlignment="1">
      <alignment horizontal="right" vertical="center" wrapText="1"/>
    </xf>
    <xf numFmtId="0" fontId="75" fillId="29" borderId="0" xfId="0" applyFont="1" applyFill="1" applyAlignment="1">
      <alignment horizontal="right" vertical="center" wrapText="1"/>
    </xf>
    <xf numFmtId="0" fontId="72" fillId="29" borderId="13" xfId="0" applyFont="1" applyFill="1" applyBorder="1" applyAlignment="1">
      <alignment horizontal="left" vertical="center" wrapText="1"/>
    </xf>
    <xf numFmtId="0" fontId="70" fillId="29" borderId="13" xfId="0" applyFont="1" applyFill="1" applyBorder="1" applyAlignment="1">
      <alignment horizontal="left" vertical="center" wrapText="1"/>
    </xf>
    <xf numFmtId="177" fontId="77" fillId="0" borderId="14" xfId="0" applyNumberFormat="1" applyFont="1" applyFill="1" applyBorder="1" applyAlignment="1">
      <alignment horizontal="center" vertical="center" wrapText="1"/>
    </xf>
    <xf numFmtId="177" fontId="77" fillId="0" borderId="16" xfId="0" applyNumberFormat="1" applyFont="1" applyFill="1" applyBorder="1" applyAlignment="1">
      <alignment horizontal="center" vertical="center" wrapText="1"/>
    </xf>
    <xf numFmtId="177" fontId="77" fillId="0" borderId="15" xfId="0" applyNumberFormat="1" applyFont="1" applyFill="1" applyBorder="1" applyAlignment="1">
      <alignment horizontal="center" vertical="center" wrapText="1"/>
    </xf>
    <xf numFmtId="0" fontId="69" fillId="29" borderId="3" xfId="0" applyFont="1" applyFill="1" applyBorder="1" applyAlignment="1">
      <alignment horizontal="center" vertical="center" wrapText="1" shrinkToFit="1"/>
    </xf>
    <xf numFmtId="0" fontId="69" fillId="29" borderId="3" xfId="0" applyFont="1" applyFill="1" applyBorder="1" applyAlignment="1">
      <alignment horizontal="center" vertical="center" wrapText="1"/>
    </xf>
    <xf numFmtId="0" fontId="69" fillId="29" borderId="23" xfId="0" applyFont="1" applyFill="1" applyBorder="1" applyAlignment="1">
      <alignment horizontal="center" vertical="center" wrapText="1"/>
    </xf>
    <xf numFmtId="0" fontId="69" fillId="29" borderId="0" xfId="0" applyFont="1" applyFill="1" applyBorder="1" applyAlignment="1">
      <alignment horizontal="center" vertical="center" wrapText="1"/>
    </xf>
    <xf numFmtId="0" fontId="69" fillId="29" borderId="24" xfId="0" applyFont="1" applyFill="1" applyBorder="1" applyAlignment="1">
      <alignment horizontal="center" vertical="center" wrapText="1"/>
    </xf>
    <xf numFmtId="49" fontId="69" fillId="29" borderId="23" xfId="0" applyNumberFormat="1" applyFont="1" applyFill="1" applyBorder="1" applyAlignment="1">
      <alignment horizontal="center" vertical="center" wrapText="1"/>
    </xf>
    <xf numFmtId="49" fontId="69" fillId="29" borderId="0" xfId="0" applyNumberFormat="1" applyFont="1" applyFill="1" applyBorder="1" applyAlignment="1">
      <alignment horizontal="center" vertical="center" wrapText="1"/>
    </xf>
    <xf numFmtId="49" fontId="69" fillId="29" borderId="24" xfId="0" applyNumberFormat="1" applyFont="1" applyFill="1" applyBorder="1" applyAlignment="1">
      <alignment horizontal="center" vertical="center" wrapText="1"/>
    </xf>
    <xf numFmtId="0" fontId="72" fillId="29" borderId="15" xfId="0" applyFont="1" applyFill="1" applyBorder="1" applyAlignment="1">
      <alignment horizontal="left" vertical="center" wrapText="1" shrinkToFit="1"/>
    </xf>
    <xf numFmtId="0" fontId="72" fillId="29" borderId="16" xfId="0" applyFont="1" applyFill="1" applyBorder="1" applyAlignment="1">
      <alignment horizontal="left" vertical="center" wrapText="1" shrinkToFit="1"/>
    </xf>
    <xf numFmtId="178" fontId="69" fillId="29" borderId="15" xfId="0" applyNumberFormat="1" applyFont="1" applyFill="1" applyBorder="1" applyAlignment="1">
      <alignment horizontal="center" vertical="center" wrapText="1"/>
    </xf>
    <xf numFmtId="178" fontId="69" fillId="29" borderId="14" xfId="0" applyNumberFormat="1" applyFont="1" applyFill="1" applyBorder="1" applyAlignment="1">
      <alignment horizontal="center" vertical="center" wrapText="1"/>
    </xf>
    <xf numFmtId="178" fontId="69" fillId="29" borderId="16" xfId="0" applyNumberFormat="1" applyFont="1" applyFill="1" applyBorder="1" applyAlignment="1">
      <alignment horizontal="center" vertical="center" wrapText="1"/>
    </xf>
    <xf numFmtId="179" fontId="91" fillId="29" borderId="15" xfId="0" applyNumberFormat="1" applyFont="1" applyFill="1" applyBorder="1" applyAlignment="1">
      <alignment horizontal="center" vertical="center" wrapText="1"/>
    </xf>
    <xf numFmtId="179" fontId="91" fillId="29" borderId="14" xfId="0" applyNumberFormat="1" applyFont="1" applyFill="1" applyBorder="1" applyAlignment="1">
      <alignment horizontal="center" vertical="center" wrapText="1"/>
    </xf>
    <xf numFmtId="179" fontId="91" fillId="29" borderId="16" xfId="0" applyNumberFormat="1" applyFont="1" applyFill="1" applyBorder="1" applyAlignment="1">
      <alignment horizontal="center" vertical="center" wrapText="1"/>
    </xf>
    <xf numFmtId="179" fontId="77" fillId="0" borderId="15" xfId="0" applyNumberFormat="1" applyFont="1" applyFill="1" applyBorder="1" applyAlignment="1">
      <alignment horizontal="center" vertical="center" wrapText="1"/>
    </xf>
    <xf numFmtId="179" fontId="77" fillId="0" borderId="14" xfId="0" applyNumberFormat="1" applyFont="1" applyFill="1" applyBorder="1" applyAlignment="1">
      <alignment horizontal="center" vertical="center" wrapText="1"/>
    </xf>
    <xf numFmtId="179" fontId="77" fillId="0" borderId="16" xfId="0" applyNumberFormat="1" applyFont="1" applyFill="1" applyBorder="1" applyAlignment="1">
      <alignment horizontal="center" vertical="center" wrapText="1"/>
    </xf>
    <xf numFmtId="0" fontId="69" fillId="29" borderId="3" xfId="0" applyFont="1" applyFill="1" applyBorder="1" applyAlignment="1">
      <alignment horizontal="left" vertical="center" wrapText="1"/>
    </xf>
    <xf numFmtId="178" fontId="69" fillId="29" borderId="15" xfId="0" applyNumberFormat="1" applyFont="1" applyFill="1" applyBorder="1" applyAlignment="1">
      <alignment horizontal="left" vertical="center" wrapText="1"/>
    </xf>
    <xf numFmtId="178" fontId="69" fillId="29" borderId="14" xfId="0" applyNumberFormat="1" applyFont="1" applyFill="1" applyBorder="1" applyAlignment="1">
      <alignment horizontal="left" vertical="center" wrapText="1"/>
    </xf>
    <xf numFmtId="178" fontId="69" fillId="29" borderId="16" xfId="0" applyNumberFormat="1" applyFont="1" applyFill="1" applyBorder="1" applyAlignment="1">
      <alignment horizontal="left" vertical="center" wrapText="1"/>
    </xf>
    <xf numFmtId="49" fontId="69" fillId="29" borderId="15" xfId="0" applyNumberFormat="1" applyFont="1" applyFill="1" applyBorder="1" applyAlignment="1">
      <alignment horizontal="left" vertical="center" wrapText="1"/>
    </xf>
    <xf numFmtId="49" fontId="69" fillId="29" borderId="14" xfId="0" applyNumberFormat="1" applyFont="1" applyFill="1" applyBorder="1" applyAlignment="1">
      <alignment horizontal="left" vertical="center" wrapText="1"/>
    </xf>
    <xf numFmtId="49" fontId="69" fillId="29" borderId="16" xfId="0" applyNumberFormat="1" applyFont="1" applyFill="1" applyBorder="1" applyAlignment="1">
      <alignment horizontal="left" vertical="center" wrapText="1"/>
    </xf>
    <xf numFmtId="3" fontId="69" fillId="0" borderId="15" xfId="0" applyNumberFormat="1" applyFont="1" applyFill="1" applyBorder="1" applyAlignment="1">
      <alignment horizontal="right" wrapText="1"/>
    </xf>
    <xf numFmtId="3" fontId="69" fillId="0" borderId="14" xfId="0" applyNumberFormat="1" applyFont="1" applyFill="1" applyBorder="1" applyAlignment="1">
      <alignment horizontal="right" wrapText="1"/>
    </xf>
    <xf numFmtId="3" fontId="69" fillId="0" borderId="16" xfId="0" applyNumberFormat="1" applyFont="1" applyFill="1" applyBorder="1" applyAlignment="1">
      <alignment horizontal="right" wrapText="1"/>
    </xf>
    <xf numFmtId="3" fontId="69" fillId="29" borderId="15" xfId="0" applyNumberFormat="1" applyFont="1" applyFill="1" applyBorder="1" applyAlignment="1">
      <alignment horizontal="right" wrapText="1"/>
    </xf>
    <xf numFmtId="3" fontId="69" fillId="29" borderId="14" xfId="0" applyNumberFormat="1" applyFont="1" applyFill="1" applyBorder="1" applyAlignment="1">
      <alignment horizontal="right" wrapText="1"/>
    </xf>
    <xf numFmtId="3" fontId="69" fillId="29" borderId="16" xfId="0" applyNumberFormat="1" applyFont="1" applyFill="1" applyBorder="1" applyAlignment="1">
      <alignment horizontal="right" wrapText="1"/>
    </xf>
    <xf numFmtId="177" fontId="77" fillId="29" borderId="14" xfId="0" applyNumberFormat="1" applyFont="1" applyFill="1" applyBorder="1" applyAlignment="1">
      <alignment horizontal="center" vertical="center" wrapText="1"/>
    </xf>
    <xf numFmtId="177" fontId="77" fillId="29" borderId="16" xfId="0" applyNumberFormat="1" applyFont="1" applyFill="1" applyBorder="1" applyAlignment="1">
      <alignment horizontal="center" vertical="center" wrapText="1"/>
    </xf>
    <xf numFmtId="3" fontId="72" fillId="29" borderId="15" xfId="0" applyNumberFormat="1" applyFont="1" applyFill="1" applyBorder="1" applyAlignment="1">
      <alignment horizontal="right" wrapText="1"/>
    </xf>
    <xf numFmtId="3" fontId="72" fillId="29" borderId="14" xfId="0" applyNumberFormat="1" applyFont="1" applyFill="1" applyBorder="1" applyAlignment="1">
      <alignment horizontal="right" wrapText="1"/>
    </xf>
    <xf numFmtId="3" fontId="72" fillId="29" borderId="16" xfId="0" applyNumberFormat="1" applyFont="1" applyFill="1" applyBorder="1" applyAlignment="1">
      <alignment horizontal="right" wrapText="1"/>
    </xf>
    <xf numFmtId="3" fontId="72" fillId="29" borderId="15" xfId="0" applyNumberFormat="1" applyFont="1" applyFill="1" applyBorder="1" applyAlignment="1">
      <alignment horizontal="left" vertical="center" wrapText="1" shrinkToFit="1"/>
    </xf>
    <xf numFmtId="3" fontId="72" fillId="29" borderId="16" xfId="0" applyNumberFormat="1" applyFont="1" applyFill="1" applyBorder="1" applyAlignment="1">
      <alignment horizontal="left" vertical="center" wrapText="1" shrinkToFit="1"/>
    </xf>
    <xf numFmtId="0" fontId="72" fillId="29" borderId="15" xfId="0" applyFont="1" applyFill="1" applyBorder="1" applyAlignment="1">
      <alignment horizontal="center" vertical="center" wrapText="1"/>
    </xf>
    <xf numFmtId="0" fontId="72" fillId="29" borderId="14" xfId="0" applyFont="1" applyFill="1" applyBorder="1" applyAlignment="1">
      <alignment horizontal="center" vertical="center" wrapText="1"/>
    </xf>
    <xf numFmtId="0" fontId="72" fillId="29" borderId="16" xfId="0" applyFont="1" applyFill="1" applyBorder="1" applyAlignment="1">
      <alignment horizontal="center" vertical="center" wrapText="1"/>
    </xf>
    <xf numFmtId="0" fontId="69" fillId="29" borderId="15" xfId="0" applyNumberFormat="1" applyFont="1" applyFill="1" applyBorder="1" applyAlignment="1">
      <alignment horizontal="center" vertical="center" wrapText="1" shrinkToFit="1"/>
    </xf>
    <xf numFmtId="0" fontId="69" fillId="29" borderId="14" xfId="0" applyNumberFormat="1" applyFont="1" applyFill="1" applyBorder="1" applyAlignment="1">
      <alignment horizontal="center" vertical="center" wrapText="1" shrinkToFit="1"/>
    </xf>
    <xf numFmtId="0" fontId="69" fillId="29" borderId="16" xfId="0" applyNumberFormat="1" applyFont="1" applyFill="1" applyBorder="1" applyAlignment="1">
      <alignment horizontal="center" vertical="center" wrapText="1" shrinkToFit="1"/>
    </xf>
    <xf numFmtId="0" fontId="72" fillId="29" borderId="14" xfId="0" applyNumberFormat="1" applyFont="1" applyFill="1" applyBorder="1" applyAlignment="1">
      <alignment horizontal="center" vertical="center" wrapText="1" shrinkToFit="1"/>
    </xf>
    <xf numFmtId="0" fontId="72" fillId="29" borderId="16" xfId="0" applyNumberFormat="1" applyFont="1" applyFill="1" applyBorder="1" applyAlignment="1">
      <alignment horizontal="center" vertical="center" wrapText="1" shrinkToFit="1"/>
    </xf>
    <xf numFmtId="0" fontId="72" fillId="29" borderId="15" xfId="0" applyNumberFormat="1" applyFont="1" applyFill="1" applyBorder="1" applyAlignment="1">
      <alignment horizontal="center" vertical="center" wrapText="1" shrinkToFit="1"/>
    </xf>
    <xf numFmtId="3" fontId="72" fillId="29" borderId="15" xfId="0" applyNumberFormat="1" applyFont="1" applyFill="1" applyBorder="1" applyAlignment="1">
      <alignment horizontal="left" vertical="center" wrapText="1"/>
    </xf>
    <xf numFmtId="3" fontId="72" fillId="29" borderId="14" xfId="0" applyNumberFormat="1" applyFont="1" applyFill="1" applyBorder="1" applyAlignment="1">
      <alignment horizontal="left" vertical="center" wrapText="1"/>
    </xf>
    <xf numFmtId="3" fontId="72" fillId="29" borderId="16" xfId="0" applyNumberFormat="1" applyFont="1" applyFill="1" applyBorder="1" applyAlignment="1">
      <alignment horizontal="left" vertical="center" wrapText="1"/>
    </xf>
    <xf numFmtId="0" fontId="69" fillId="29" borderId="15" xfId="0" applyFont="1" applyFill="1" applyBorder="1" applyAlignment="1">
      <alignment horizontal="left" vertical="center" wrapText="1"/>
    </xf>
    <xf numFmtId="0" fontId="69" fillId="29" borderId="14" xfId="0" applyFont="1" applyFill="1" applyBorder="1" applyAlignment="1">
      <alignment horizontal="left" vertical="center" wrapText="1"/>
    </xf>
    <xf numFmtId="0" fontId="69" fillId="29" borderId="16" xfId="0" applyFont="1" applyFill="1" applyBorder="1" applyAlignment="1">
      <alignment horizontal="left" vertical="center" wrapText="1"/>
    </xf>
    <xf numFmtId="0" fontId="69" fillId="29" borderId="3" xfId="0" applyFont="1" applyFill="1" applyBorder="1" applyAlignment="1">
      <alignment horizontal="center" vertical="center"/>
    </xf>
    <xf numFmtId="49" fontId="4" fillId="29" borderId="15" xfId="0" applyNumberFormat="1" applyFont="1" applyFill="1" applyBorder="1" applyAlignment="1">
      <alignment horizontal="left" vertical="center" wrapText="1"/>
    </xf>
    <xf numFmtId="49" fontId="4" fillId="29" borderId="14" xfId="0" applyNumberFormat="1" applyFont="1" applyFill="1" applyBorder="1" applyAlignment="1">
      <alignment horizontal="left" vertical="center" wrapText="1"/>
    </xf>
    <xf numFmtId="49" fontId="4" fillId="29" borderId="16" xfId="0" applyNumberFormat="1" applyFont="1" applyFill="1" applyBorder="1" applyAlignment="1">
      <alignment horizontal="left" vertical="center" wrapText="1"/>
    </xf>
    <xf numFmtId="49" fontId="5" fillId="0" borderId="26" xfId="0" applyNumberFormat="1" applyFont="1" applyFill="1" applyBorder="1" applyAlignment="1">
      <alignment horizontal="left" vertical="center" wrapText="1"/>
    </xf>
    <xf numFmtId="179" fontId="69" fillId="29" borderId="3" xfId="0" applyNumberFormat="1" applyFont="1" applyFill="1" applyBorder="1" applyAlignment="1">
      <alignment horizontal="center" vertical="center" wrapText="1"/>
    </xf>
    <xf numFmtId="178" fontId="69" fillId="29" borderId="3" xfId="0" applyNumberFormat="1" applyFont="1" applyFill="1" applyBorder="1" applyAlignment="1">
      <alignment horizontal="center" vertical="center" wrapText="1"/>
    </xf>
    <xf numFmtId="179" fontId="69" fillId="29" borderId="15" xfId="0" applyNumberFormat="1" applyFont="1" applyFill="1" applyBorder="1" applyAlignment="1">
      <alignment horizontal="center" vertical="center" wrapText="1"/>
    </xf>
    <xf numFmtId="179" fontId="69" fillId="29" borderId="16" xfId="0" applyNumberFormat="1" applyFont="1" applyFill="1" applyBorder="1" applyAlignment="1">
      <alignment horizontal="center" vertical="center" wrapText="1"/>
    </xf>
    <xf numFmtId="49" fontId="69" fillId="29" borderId="3" xfId="0" applyNumberFormat="1" applyFont="1" applyFill="1" applyBorder="1" applyAlignment="1">
      <alignment horizontal="left" vertical="center" wrapText="1"/>
    </xf>
    <xf numFmtId="49" fontId="69" fillId="29" borderId="3" xfId="0" applyNumberFormat="1" applyFont="1" applyFill="1" applyBorder="1" applyAlignment="1">
      <alignment horizontal="center" vertical="center" wrapText="1"/>
    </xf>
    <xf numFmtId="0" fontId="67" fillId="0" borderId="0" xfId="0" applyFont="1" applyFill="1" applyAlignment="1">
      <alignment vertical="center" wrapText="1"/>
    </xf>
    <xf numFmtId="0" fontId="70" fillId="0" borderId="0" xfId="0" applyFont="1" applyAlignment="1">
      <alignment vertical="center" wrapText="1"/>
    </xf>
    <xf numFmtId="179" fontId="72" fillId="29" borderId="3" xfId="0" applyNumberFormat="1" applyFont="1" applyFill="1" applyBorder="1" applyAlignment="1">
      <alignment horizontal="center" vertical="center" wrapText="1"/>
    </xf>
    <xf numFmtId="49" fontId="72" fillId="29" borderId="3" xfId="0" applyNumberFormat="1" applyFont="1" applyFill="1" applyBorder="1" applyAlignment="1">
      <alignment horizontal="left" vertical="center" wrapText="1"/>
    </xf>
    <xf numFmtId="49" fontId="72" fillId="29" borderId="3" xfId="0" applyNumberFormat="1" applyFont="1" applyFill="1" applyBorder="1" applyAlignment="1">
      <alignment horizontal="center" vertical="center" wrapText="1"/>
    </xf>
    <xf numFmtId="0" fontId="72" fillId="29" borderId="15" xfId="0" applyFont="1" applyFill="1" applyBorder="1" applyAlignment="1">
      <alignment horizontal="left" vertical="center" wrapText="1"/>
    </xf>
    <xf numFmtId="0" fontId="72" fillId="29" borderId="14" xfId="0" applyFont="1" applyFill="1" applyBorder="1" applyAlignment="1">
      <alignment horizontal="left" vertical="center" wrapText="1"/>
    </xf>
    <xf numFmtId="0" fontId="72" fillId="29" borderId="16" xfId="0" applyFont="1" applyFill="1" applyBorder="1" applyAlignment="1">
      <alignment horizontal="left" vertical="center" wrapText="1"/>
    </xf>
    <xf numFmtId="0" fontId="74" fillId="29" borderId="0" xfId="0" applyFont="1" applyFill="1" applyBorder="1" applyAlignment="1">
      <alignment horizontal="center" vertical="center" wrapText="1"/>
    </xf>
    <xf numFmtId="0" fontId="89" fillId="29" borderId="0" xfId="0" applyFont="1" applyFill="1" applyAlignment="1">
      <alignment horizontal="center" vertical="center"/>
    </xf>
    <xf numFmtId="0" fontId="69" fillId="29" borderId="13" xfId="0" applyFont="1" applyFill="1" applyBorder="1" applyAlignment="1">
      <alignment horizontal="center"/>
    </xf>
    <xf numFmtId="0" fontId="74" fillId="0" borderId="13" xfId="0" applyFont="1" applyFill="1" applyBorder="1" applyAlignment="1">
      <alignment horizontal="center"/>
    </xf>
    <xf numFmtId="0" fontId="69" fillId="29" borderId="0" xfId="0" applyFont="1" applyFill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72" fillId="0" borderId="15" xfId="0" applyFont="1" applyFill="1" applyBorder="1" applyAlignment="1">
      <alignment horizontal="center" vertical="center"/>
    </xf>
    <xf numFmtId="0" fontId="72" fillId="0" borderId="14" xfId="0" applyFont="1" applyFill="1" applyBorder="1" applyAlignment="1">
      <alignment horizontal="center" vertical="center"/>
    </xf>
    <xf numFmtId="0" fontId="72" fillId="0" borderId="16" xfId="0" applyFont="1" applyFill="1" applyBorder="1" applyAlignment="1">
      <alignment horizontal="center" vertical="center"/>
    </xf>
    <xf numFmtId="0" fontId="72" fillId="0" borderId="15" xfId="0" applyFont="1" applyFill="1" applyBorder="1" applyAlignment="1">
      <alignment horizontal="center" vertical="center" wrapText="1"/>
    </xf>
    <xf numFmtId="0" fontId="72" fillId="0" borderId="14" xfId="0" applyFont="1" applyFill="1" applyBorder="1" applyAlignment="1">
      <alignment horizontal="center" vertical="center" wrapText="1"/>
    </xf>
    <xf numFmtId="0" fontId="72" fillId="0" borderId="16" xfId="0" applyFont="1" applyFill="1" applyBorder="1" applyAlignment="1">
      <alignment horizontal="center" vertical="center" wrapText="1"/>
    </xf>
    <xf numFmtId="0" fontId="5" fillId="29" borderId="0" xfId="0" applyFont="1" applyFill="1" applyBorder="1" applyAlignment="1">
      <alignment horizontal="center" vertical="center"/>
    </xf>
    <xf numFmtId="0" fontId="5" fillId="29" borderId="20" xfId="0" applyFont="1" applyFill="1" applyBorder="1" applyAlignment="1">
      <alignment horizontal="left" vertical="center"/>
    </xf>
    <xf numFmtId="170" fontId="5" fillId="29" borderId="0" xfId="0" applyNumberFormat="1" applyFont="1" applyFill="1" applyBorder="1" applyAlignment="1">
      <alignment horizontal="center" vertical="center" wrapText="1"/>
    </xf>
    <xf numFmtId="170" fontId="5" fillId="29" borderId="0" xfId="0" quotePrefix="1" applyNumberFormat="1" applyFont="1" applyFill="1" applyBorder="1" applyAlignment="1">
      <alignment horizontal="center" vertical="center" wrapText="1"/>
    </xf>
    <xf numFmtId="0" fontId="72" fillId="0" borderId="0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right" vertical="center"/>
    </xf>
    <xf numFmtId="0" fontId="5" fillId="0" borderId="3" xfId="0" applyFont="1" applyFill="1" applyBorder="1" applyAlignment="1">
      <alignment horizontal="center" vertical="center"/>
    </xf>
  </cellXfs>
  <cellStyles count="353"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Comma_2005_03_15-Финансовый_БГ" xfId="85"/>
    <cellStyle name="Define-Column" xfId="86"/>
    <cellStyle name="Define-Column 10" xfId="87"/>
    <cellStyle name="Define-Column 2" xfId="88"/>
    <cellStyle name="Define-Column 3" xfId="89"/>
    <cellStyle name="Define-Column 4" xfId="90"/>
    <cellStyle name="Define-Column 5" xfId="91"/>
    <cellStyle name="Define-Column 6" xfId="92"/>
    <cellStyle name="Define-Column 7" xfId="93"/>
    <cellStyle name="Define-Column 7 2" xfId="94"/>
    <cellStyle name="Define-Column 7 3" xfId="95"/>
    <cellStyle name="Define-Column 8" xfId="96"/>
    <cellStyle name="Define-Column 8 2" xfId="97"/>
    <cellStyle name="Define-Column 8 3" xfId="98"/>
    <cellStyle name="Define-Column 9" xfId="99"/>
    <cellStyle name="Define-Column 9 2" xfId="100"/>
    <cellStyle name="Define-Column 9 3" xfId="101"/>
    <cellStyle name="Define-Column_Zvit rux-koshtiv 2010 Департамент " xfId="102"/>
    <cellStyle name="Explanatory Text" xfId="103"/>
    <cellStyle name="FS10" xfId="104"/>
    <cellStyle name="Good" xfId="105"/>
    <cellStyle name="Heading 1" xfId="106"/>
    <cellStyle name="Heading 2" xfId="107"/>
    <cellStyle name="Heading 3" xfId="108"/>
    <cellStyle name="Heading 4" xfId="109"/>
    <cellStyle name="Hyperlink 2" xfId="110"/>
    <cellStyle name="Input" xfId="111"/>
    <cellStyle name="Level0" xfId="112"/>
    <cellStyle name="Level0 10" xfId="113"/>
    <cellStyle name="Level0 2" xfId="114"/>
    <cellStyle name="Level0 2 2" xfId="115"/>
    <cellStyle name="Level0 3" xfId="116"/>
    <cellStyle name="Level0 3 2" xfId="117"/>
    <cellStyle name="Level0 4" xfId="118"/>
    <cellStyle name="Level0 4 2" xfId="119"/>
    <cellStyle name="Level0 5" xfId="120"/>
    <cellStyle name="Level0 6" xfId="121"/>
    <cellStyle name="Level0 7" xfId="122"/>
    <cellStyle name="Level0 7 2" xfId="123"/>
    <cellStyle name="Level0 7 3" xfId="124"/>
    <cellStyle name="Level0 8" xfId="125"/>
    <cellStyle name="Level0 8 2" xfId="126"/>
    <cellStyle name="Level0 8 3" xfId="127"/>
    <cellStyle name="Level0 9" xfId="128"/>
    <cellStyle name="Level0 9 2" xfId="129"/>
    <cellStyle name="Level0 9 3" xfId="130"/>
    <cellStyle name="Level0_Zvit rux-koshtiv 2010 Департамент " xfId="131"/>
    <cellStyle name="Level1" xfId="132"/>
    <cellStyle name="Level1 2" xfId="133"/>
    <cellStyle name="Level1-Numbers" xfId="134"/>
    <cellStyle name="Level1-Numbers 2" xfId="135"/>
    <cellStyle name="Level1-Numbers-Hide" xfId="136"/>
    <cellStyle name="Level2" xfId="137"/>
    <cellStyle name="Level2 2" xfId="138"/>
    <cellStyle name="Level2-Hide" xfId="139"/>
    <cellStyle name="Level2-Hide 2" xfId="140"/>
    <cellStyle name="Level2-Numbers" xfId="141"/>
    <cellStyle name="Level2-Numbers 2" xfId="142"/>
    <cellStyle name="Level2-Numbers-Hide" xfId="143"/>
    <cellStyle name="Level3" xfId="144"/>
    <cellStyle name="Level3 2" xfId="145"/>
    <cellStyle name="Level3 3" xfId="146"/>
    <cellStyle name="Level3_План департамент_2010_1207" xfId="147"/>
    <cellStyle name="Level3-Hide" xfId="148"/>
    <cellStyle name="Level3-Hide 2" xfId="149"/>
    <cellStyle name="Level3-Numbers" xfId="150"/>
    <cellStyle name="Level3-Numbers 2" xfId="151"/>
    <cellStyle name="Level3-Numbers 3" xfId="152"/>
    <cellStyle name="Level3-Numbers_План департамент_2010_1207" xfId="153"/>
    <cellStyle name="Level3-Numbers-Hide" xfId="154"/>
    <cellStyle name="Level4" xfId="155"/>
    <cellStyle name="Level4 2" xfId="156"/>
    <cellStyle name="Level4-Hide" xfId="157"/>
    <cellStyle name="Level4-Hide 2" xfId="158"/>
    <cellStyle name="Level4-Numbers" xfId="159"/>
    <cellStyle name="Level4-Numbers 2" xfId="160"/>
    <cellStyle name="Level4-Numbers-Hide" xfId="161"/>
    <cellStyle name="Level5" xfId="162"/>
    <cellStyle name="Level5 2" xfId="163"/>
    <cellStyle name="Level5-Hide" xfId="164"/>
    <cellStyle name="Level5-Hide 2" xfId="165"/>
    <cellStyle name="Level5-Numbers" xfId="166"/>
    <cellStyle name="Level5-Numbers 2" xfId="167"/>
    <cellStyle name="Level5-Numbers-Hide" xfId="168"/>
    <cellStyle name="Level6" xfId="169"/>
    <cellStyle name="Level6 2" xfId="170"/>
    <cellStyle name="Level6-Hide" xfId="171"/>
    <cellStyle name="Level6-Hide 2" xfId="172"/>
    <cellStyle name="Level6-Numbers" xfId="173"/>
    <cellStyle name="Level6-Numbers 2" xfId="174"/>
    <cellStyle name="Level7" xfId="175"/>
    <cellStyle name="Level7-Hide" xfId="176"/>
    <cellStyle name="Level7-Numbers" xfId="177"/>
    <cellStyle name="Linked Cell" xfId="178"/>
    <cellStyle name="Neutral" xfId="179"/>
    <cellStyle name="Normal 2" xfId="180"/>
    <cellStyle name="Normal_2005_03_15-Финансовый_БГ" xfId="181"/>
    <cellStyle name="Normal_GSE DCF_Model_31_07_09 final" xfId="182"/>
    <cellStyle name="Note" xfId="183"/>
    <cellStyle name="Number-Cells" xfId="184"/>
    <cellStyle name="Number-Cells-Column2" xfId="185"/>
    <cellStyle name="Number-Cells-Column5" xfId="186"/>
    <cellStyle name="Output" xfId="187"/>
    <cellStyle name="Row-Header" xfId="188"/>
    <cellStyle name="Row-Header 2" xfId="189"/>
    <cellStyle name="Title" xfId="190"/>
    <cellStyle name="Total" xfId="191"/>
    <cellStyle name="Warning Text" xfId="192"/>
    <cellStyle name="Акцент1 2" xfId="193"/>
    <cellStyle name="Акцент1 3" xfId="194"/>
    <cellStyle name="Акцент2 2" xfId="195"/>
    <cellStyle name="Акцент2 3" xfId="196"/>
    <cellStyle name="Акцент3 2" xfId="197"/>
    <cellStyle name="Акцент3 3" xfId="198"/>
    <cellStyle name="Акцент4 2" xfId="199"/>
    <cellStyle name="Акцент4 3" xfId="200"/>
    <cellStyle name="Акцент5 2" xfId="201"/>
    <cellStyle name="Акцент5 3" xfId="202"/>
    <cellStyle name="Акцент6 2" xfId="203"/>
    <cellStyle name="Акцент6 3" xfId="204"/>
    <cellStyle name="Ввод  2" xfId="205"/>
    <cellStyle name="Ввод  3" xfId="206"/>
    <cellStyle name="Вывод 2" xfId="207"/>
    <cellStyle name="Вывод 3" xfId="208"/>
    <cellStyle name="Вычисление 2" xfId="209"/>
    <cellStyle name="Вычисление 3" xfId="210"/>
    <cellStyle name="Денежный 2" xfId="211"/>
    <cellStyle name="Заголовок 1 2" xfId="212"/>
    <cellStyle name="Заголовок 1 3" xfId="213"/>
    <cellStyle name="Заголовок 2 2" xfId="214"/>
    <cellStyle name="Заголовок 2 3" xfId="215"/>
    <cellStyle name="Заголовок 3 2" xfId="216"/>
    <cellStyle name="Заголовок 3 3" xfId="217"/>
    <cellStyle name="Заголовок 4 2" xfId="218"/>
    <cellStyle name="Заголовок 4 3" xfId="219"/>
    <cellStyle name="Итог 2" xfId="220"/>
    <cellStyle name="Итог 3" xfId="221"/>
    <cellStyle name="Контрольная ячейка 2" xfId="222"/>
    <cellStyle name="Контрольная ячейка 3" xfId="223"/>
    <cellStyle name="Название 2" xfId="224"/>
    <cellStyle name="Название 3" xfId="225"/>
    <cellStyle name="Нейтральный 2" xfId="226"/>
    <cellStyle name="Нейтральный 3" xfId="227"/>
    <cellStyle name="Обычный" xfId="0" builtinId="0"/>
    <cellStyle name="Обычный 10" xfId="228"/>
    <cellStyle name="Обычный 11" xfId="229"/>
    <cellStyle name="Обычный 12" xfId="230"/>
    <cellStyle name="Обычный 13" xfId="231"/>
    <cellStyle name="Обычный 14" xfId="232"/>
    <cellStyle name="Обычный 15" xfId="233"/>
    <cellStyle name="Обычный 16" xfId="234"/>
    <cellStyle name="Обычный 17" xfId="235"/>
    <cellStyle name="Обычный 18" xfId="236"/>
    <cellStyle name="Обычный 2" xfId="237"/>
    <cellStyle name="Обычный 2 10" xfId="238"/>
    <cellStyle name="Обычный 2 11" xfId="239"/>
    <cellStyle name="Обычный 2 12" xfId="240"/>
    <cellStyle name="Обычный 2 13" xfId="241"/>
    <cellStyle name="Обычный 2 14" xfId="242"/>
    <cellStyle name="Обычный 2 15" xfId="243"/>
    <cellStyle name="Обычный 2 16" xfId="244"/>
    <cellStyle name="Обычный 2 2" xfId="245"/>
    <cellStyle name="Обычный 2 2 2" xfId="246"/>
    <cellStyle name="Обычный 2 2 3" xfId="247"/>
    <cellStyle name="Обычный 2 2_Расшифровка прочих" xfId="248"/>
    <cellStyle name="Обычный 2 3" xfId="249"/>
    <cellStyle name="Обычный 2 4" xfId="250"/>
    <cellStyle name="Обычный 2 5" xfId="251"/>
    <cellStyle name="Обычный 2 6" xfId="252"/>
    <cellStyle name="Обычный 2 7" xfId="253"/>
    <cellStyle name="Обычный 2 8" xfId="254"/>
    <cellStyle name="Обычный 2 9" xfId="255"/>
    <cellStyle name="Обычный 2_2604-2010" xfId="256"/>
    <cellStyle name="Обычный 3" xfId="257"/>
    <cellStyle name="Обычный 3 10" xfId="258"/>
    <cellStyle name="Обычный 3 11" xfId="259"/>
    <cellStyle name="Обычный 3 12" xfId="260"/>
    <cellStyle name="Обычный 3 13" xfId="261"/>
    <cellStyle name="Обычный 3 14" xfId="262"/>
    <cellStyle name="Обычный 3 2" xfId="263"/>
    <cellStyle name="Обычный 3 3" xfId="264"/>
    <cellStyle name="Обычный 3 4" xfId="265"/>
    <cellStyle name="Обычный 3 5" xfId="266"/>
    <cellStyle name="Обычный 3 6" xfId="267"/>
    <cellStyle name="Обычный 3 7" xfId="268"/>
    <cellStyle name="Обычный 3 8" xfId="269"/>
    <cellStyle name="Обычный 3 9" xfId="270"/>
    <cellStyle name="Обычный 3_Дефицит_7 млрд_0608_бс" xfId="271"/>
    <cellStyle name="Обычный 4" xfId="272"/>
    <cellStyle name="Обычный 5" xfId="273"/>
    <cellStyle name="Обычный 5 2" xfId="274"/>
    <cellStyle name="Обычный 6" xfId="275"/>
    <cellStyle name="Обычный 6 2" xfId="276"/>
    <cellStyle name="Обычный 6 3" xfId="277"/>
    <cellStyle name="Обычный 6 4" xfId="278"/>
    <cellStyle name="Обычный 6_Дефицит_7 млрд_0608_бс" xfId="279"/>
    <cellStyle name="Обычный 7" xfId="280"/>
    <cellStyle name="Обычный 7 2" xfId="281"/>
    <cellStyle name="Обычный 8" xfId="282"/>
    <cellStyle name="Обычный 9" xfId="283"/>
    <cellStyle name="Обычный 9 2" xfId="284"/>
    <cellStyle name="Плохой 2" xfId="285"/>
    <cellStyle name="Плохой 3" xfId="286"/>
    <cellStyle name="Пояснение 2" xfId="287"/>
    <cellStyle name="Пояснение 3" xfId="288"/>
    <cellStyle name="Примечание 2" xfId="289"/>
    <cellStyle name="Примечание 3" xfId="290"/>
    <cellStyle name="Процентный 2" xfId="291"/>
    <cellStyle name="Процентный 2 10" xfId="292"/>
    <cellStyle name="Процентный 2 11" xfId="293"/>
    <cellStyle name="Процентный 2 12" xfId="294"/>
    <cellStyle name="Процентный 2 13" xfId="295"/>
    <cellStyle name="Процентный 2 14" xfId="296"/>
    <cellStyle name="Процентный 2 15" xfId="297"/>
    <cellStyle name="Процентный 2 16" xfId="298"/>
    <cellStyle name="Процентный 2 2" xfId="299"/>
    <cellStyle name="Процентный 2 3" xfId="300"/>
    <cellStyle name="Процентный 2 4" xfId="301"/>
    <cellStyle name="Процентный 2 5" xfId="302"/>
    <cellStyle name="Процентный 2 6" xfId="303"/>
    <cellStyle name="Процентный 2 7" xfId="304"/>
    <cellStyle name="Процентный 2 8" xfId="305"/>
    <cellStyle name="Процентный 2 9" xfId="306"/>
    <cellStyle name="Процентный 3" xfId="307"/>
    <cellStyle name="Процентный 4" xfId="308"/>
    <cellStyle name="Процентный 4 2" xfId="309"/>
    <cellStyle name="Связанная ячейка 2" xfId="310"/>
    <cellStyle name="Связанная ячейка 3" xfId="311"/>
    <cellStyle name="Стиль 1" xfId="312"/>
    <cellStyle name="Стиль 1 2" xfId="313"/>
    <cellStyle name="Стиль 1 3" xfId="314"/>
    <cellStyle name="Стиль 1 4" xfId="315"/>
    <cellStyle name="Стиль 1 5" xfId="316"/>
    <cellStyle name="Стиль 1 6" xfId="317"/>
    <cellStyle name="Стиль 1 7" xfId="318"/>
    <cellStyle name="Текст предупреждения 2" xfId="319"/>
    <cellStyle name="Текст предупреждения 3" xfId="320"/>
    <cellStyle name="Тысячи [0]_1.62" xfId="321"/>
    <cellStyle name="Тысячи_1.62" xfId="322"/>
    <cellStyle name="Финансовый 2" xfId="323"/>
    <cellStyle name="Финансовый 2 10" xfId="324"/>
    <cellStyle name="Финансовый 2 11" xfId="325"/>
    <cellStyle name="Финансовый 2 12" xfId="326"/>
    <cellStyle name="Финансовый 2 13" xfId="327"/>
    <cellStyle name="Финансовый 2 14" xfId="328"/>
    <cellStyle name="Финансовый 2 15" xfId="329"/>
    <cellStyle name="Финансовый 2 16" xfId="330"/>
    <cellStyle name="Финансовый 2 17" xfId="331"/>
    <cellStyle name="Финансовый 2 2" xfId="332"/>
    <cellStyle name="Финансовый 2 3" xfId="333"/>
    <cellStyle name="Финансовый 2 4" xfId="334"/>
    <cellStyle name="Финансовый 2 5" xfId="335"/>
    <cellStyle name="Финансовый 2 6" xfId="336"/>
    <cellStyle name="Финансовый 2 7" xfId="337"/>
    <cellStyle name="Финансовый 2 8" xfId="338"/>
    <cellStyle name="Финансовый 2 9" xfId="339"/>
    <cellStyle name="Финансовый 3" xfId="340"/>
    <cellStyle name="Финансовый 3 2" xfId="341"/>
    <cellStyle name="Финансовый 4" xfId="342"/>
    <cellStyle name="Финансовый 4 2" xfId="343"/>
    <cellStyle name="Финансовый 4 3" xfId="344"/>
    <cellStyle name="Финансовый 5" xfId="345"/>
    <cellStyle name="Финансовый 6" xfId="346"/>
    <cellStyle name="Финансовый 7" xfId="347"/>
    <cellStyle name="Хороший 2" xfId="348"/>
    <cellStyle name="Хороший 3" xfId="349"/>
    <cellStyle name="числовой" xfId="350"/>
    <cellStyle name="Ю" xfId="351"/>
    <cellStyle name="Ю-FreeSet_10" xfId="3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externalLink" Target="externalLinks/externalLink12.xml"/><Relationship Id="rId39" Type="http://schemas.openxmlformats.org/officeDocument/2006/relationships/externalLink" Target="externalLinks/externalLink25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7.xml"/><Relationship Id="rId34" Type="http://schemas.openxmlformats.org/officeDocument/2006/relationships/externalLink" Target="externalLinks/externalLink20.xml"/><Relationship Id="rId42" Type="http://schemas.openxmlformats.org/officeDocument/2006/relationships/externalLink" Target="externalLinks/externalLink28.xml"/><Relationship Id="rId47" Type="http://schemas.openxmlformats.org/officeDocument/2006/relationships/externalLink" Target="externalLinks/externalLink3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externalLink" Target="externalLinks/externalLink11.xml"/><Relationship Id="rId33" Type="http://schemas.openxmlformats.org/officeDocument/2006/relationships/externalLink" Target="externalLinks/externalLink19.xml"/><Relationship Id="rId38" Type="http://schemas.openxmlformats.org/officeDocument/2006/relationships/externalLink" Target="externalLinks/externalLink24.xml"/><Relationship Id="rId46" Type="http://schemas.openxmlformats.org/officeDocument/2006/relationships/externalLink" Target="externalLinks/externalLink3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29" Type="http://schemas.openxmlformats.org/officeDocument/2006/relationships/externalLink" Target="externalLinks/externalLink15.xml"/><Relationship Id="rId41" Type="http://schemas.openxmlformats.org/officeDocument/2006/relationships/externalLink" Target="externalLinks/externalLink2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0.xml"/><Relationship Id="rId32" Type="http://schemas.openxmlformats.org/officeDocument/2006/relationships/externalLink" Target="externalLinks/externalLink18.xml"/><Relationship Id="rId37" Type="http://schemas.openxmlformats.org/officeDocument/2006/relationships/externalLink" Target="externalLinks/externalLink23.xml"/><Relationship Id="rId40" Type="http://schemas.openxmlformats.org/officeDocument/2006/relationships/externalLink" Target="externalLinks/externalLink26.xml"/><Relationship Id="rId45" Type="http://schemas.openxmlformats.org/officeDocument/2006/relationships/externalLink" Target="externalLinks/externalLink3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externalLink" Target="externalLinks/externalLink9.xml"/><Relationship Id="rId28" Type="http://schemas.openxmlformats.org/officeDocument/2006/relationships/externalLink" Target="externalLinks/externalLink14.xml"/><Relationship Id="rId36" Type="http://schemas.openxmlformats.org/officeDocument/2006/relationships/externalLink" Target="externalLinks/externalLink22.xml"/><Relationship Id="rId49" Type="http://schemas.openxmlformats.org/officeDocument/2006/relationships/externalLink" Target="externalLinks/externalLink3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31" Type="http://schemas.openxmlformats.org/officeDocument/2006/relationships/externalLink" Target="externalLinks/externalLink17.xml"/><Relationship Id="rId44" Type="http://schemas.openxmlformats.org/officeDocument/2006/relationships/externalLink" Target="externalLinks/externalLink3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Relationship Id="rId27" Type="http://schemas.openxmlformats.org/officeDocument/2006/relationships/externalLink" Target="externalLinks/externalLink13.xml"/><Relationship Id="rId30" Type="http://schemas.openxmlformats.org/officeDocument/2006/relationships/externalLink" Target="externalLinks/externalLink16.xml"/><Relationship Id="rId35" Type="http://schemas.openxmlformats.org/officeDocument/2006/relationships/externalLink" Target="externalLinks/externalLink21.xml"/><Relationship Id="rId43" Type="http://schemas.openxmlformats.org/officeDocument/2006/relationships/externalLink" Target="externalLinks/externalLink29.xml"/><Relationship Id="rId48" Type="http://schemas.openxmlformats.org/officeDocument/2006/relationships/externalLink" Target="externalLinks/externalLink34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WORK/S2/VICTOR/&#1042;&#1042;&#1055;/PI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Ariadna/Sum_pok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New_monitoring/Monit_xls/M_2002/M_06_02/Monthly/10_October/1Aug2001/GDP/realgdp/LENA/BGVN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_________________________Plan_ZP\!_&#1055;&#1077;&#1095;&#1072;&#1090;&#1100;\&#1052;&#1058;&#1056;%20&#1074;&#1089;&#1077;%2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OCUME~1\VOYTOV~1\LOCALS~1\Temp\Rar$DI00.867\Planning%20System%20Project\consolidation%20hq%20formatted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SUDNIKOVA\Local%20Settings\Temporary%20Internet%20Files\Content.IE5\C5MFSXEF\Subv2006\Rich%20Roz%20200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S_N_A/1July2001/GDP/realgdp/LENA/BGVN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\File1\aaaa\2007%20finplan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SINKEV~1\LOCALS~1\Temp\Rar$DI00.781\Dept\FinPlan-Economy\Planning%20System%20Project\consolidation%20hq%20formatte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ept\FinPlan-Economy\Planning%20System%20Project\consolidation%20hq%20formatte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ept\FinPlan-Economy\Planning%20System%20Project\consolidation%20hq%20formatted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likhachov\Local%20Settings\Temporary%20Internet%20Files\Content.IE5\RY4RBH0P\2006_REALIZ_&#1058;&#1045;(&#1083;&#1102;&#1090;&#1080;&#1081;20%25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OCUME~1\VOYTOV~1\LOCALS~1\Temp\Rar$DI00.867\Planning%20System%20Project\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Лист 1"/>
      <sheetName val="Real_GDP_&amp;_Real_IP_(u)"/>
      <sheetName val="Real_GDP_&amp;_Real_IP_(e)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попер_роз"/>
      <sheetName val="Inform"/>
      <sheetName val="L4"/>
      <sheetName val="L10"/>
      <sheetName val="KOEF"/>
      <sheetName val="База"/>
      <sheetName val="7  Інші витрати"/>
      <sheetName val="ОСВ МСФЗ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Inform"/>
      <sheetName val="Правила ДДС"/>
      <sheetName val="_ф3"/>
      <sheetName val="_Ф4"/>
      <sheetName val="_Ф5"/>
      <sheetName val="Ф7_цены"/>
      <sheetName val="Ф8_цены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</sheetNames>
    <sheetDataSet>
      <sheetData sheetId="0"/>
      <sheetData sheetId="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попер_роз"/>
      <sheetName val="Лист1"/>
      <sheetName val="МТР все 2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GDP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Inform"/>
      <sheetName val="Ini"/>
      <sheetName val="Setup"/>
      <sheetName val="200"/>
      <sheetName val="199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</sheetNames>
    <sheetDataSet>
      <sheetData sheetId="0" refreshError="1"/>
      <sheetData sheetId="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7  інші витрати"/>
      <sheetName val="МТР Газ України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МТР Газ України"/>
      <sheetName val="7  інші витрати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 t="str">
            <v>Обсяг помісячного надходження субвенції з державного бюджету до місцевих бюджетів на надання пільг 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</v>
          </cell>
        </row>
        <row r="5">
          <cell r="A5" t="str">
            <v>Код бюджету</v>
          </cell>
          <cell r="B5" t="str">
            <v>Назва адміністративно-територіальної одиниці</v>
          </cell>
          <cell r="C5" t="str">
            <v>січень</v>
          </cell>
          <cell r="D5" t="str">
            <v>лютий</v>
          </cell>
          <cell r="E5" t="str">
            <v>березень</v>
          </cell>
          <cell r="F5" t="str">
            <v>квітень</v>
          </cell>
          <cell r="G5" t="str">
            <v>травень</v>
          </cell>
        </row>
        <row r="6">
          <cell r="A6" t="str">
            <v>О1100000000</v>
          </cell>
          <cell r="B6" t="str">
            <v>бюджет Автономної Республіки Крим</v>
          </cell>
          <cell r="C6">
            <v>2463.5419999999999</v>
          </cell>
          <cell r="D6">
            <v>5004.6750000000002</v>
          </cell>
          <cell r="E6">
            <v>4874.01</v>
          </cell>
          <cell r="F6">
            <v>6713.2</v>
          </cell>
          <cell r="G6">
            <v>5483.6</v>
          </cell>
        </row>
        <row r="7">
          <cell r="A7" t="str">
            <v>О2100000000</v>
          </cell>
          <cell r="B7" t="str">
            <v>обласний бюджет Вiнницької області</v>
          </cell>
          <cell r="C7">
            <v>5585.9549999999999</v>
          </cell>
          <cell r="D7">
            <v>5130.4480000000003</v>
          </cell>
          <cell r="E7">
            <v>5614.5339999999997</v>
          </cell>
          <cell r="F7">
            <v>7821.4</v>
          </cell>
          <cell r="G7">
            <v>4676.6000000000004</v>
          </cell>
        </row>
        <row r="8">
          <cell r="A8" t="str">
            <v>О3100000000</v>
          </cell>
          <cell r="B8" t="str">
            <v>обласний бюджет Волинської області</v>
          </cell>
          <cell r="C8">
            <v>3419.413</v>
          </cell>
          <cell r="D8">
            <v>4547.1629999999996</v>
          </cell>
          <cell r="E8">
            <v>4267.8410000000003</v>
          </cell>
          <cell r="F8">
            <v>5180.2</v>
          </cell>
          <cell r="G8">
            <v>3258.4</v>
          </cell>
        </row>
        <row r="9">
          <cell r="A9" t="str">
            <v>О4100000000</v>
          </cell>
          <cell r="B9" t="str">
            <v>обласний бюджет Днiпропетровської області</v>
          </cell>
          <cell r="C9">
            <v>8288.7270000000008</v>
          </cell>
          <cell r="D9">
            <v>20991.351999999999</v>
          </cell>
          <cell r="E9">
            <v>16903.654999999999</v>
          </cell>
          <cell r="F9">
            <v>23535.787</v>
          </cell>
          <cell r="G9">
            <v>12935.2</v>
          </cell>
        </row>
        <row r="10">
          <cell r="A10" t="str">
            <v>О5100000000</v>
          </cell>
          <cell r="B10" t="str">
            <v>обласний бюджет Донецької області</v>
          </cell>
          <cell r="C10">
            <v>11729.522000000001</v>
          </cell>
          <cell r="D10">
            <v>19530.755000000001</v>
          </cell>
          <cell r="E10">
            <v>19355.436000000002</v>
          </cell>
          <cell r="F10">
            <v>26008.7</v>
          </cell>
          <cell r="G10">
            <v>15778.6</v>
          </cell>
        </row>
        <row r="11">
          <cell r="A11" t="str">
            <v>О6100000000</v>
          </cell>
          <cell r="B11" t="str">
            <v>обласний бюджет Житомирської області</v>
          </cell>
          <cell r="C11">
            <v>3202.2750000000001</v>
          </cell>
          <cell r="D11">
            <v>6561.0010000000002</v>
          </cell>
          <cell r="E11">
            <v>5316.2150000000001</v>
          </cell>
          <cell r="F11">
            <v>7407.8</v>
          </cell>
          <cell r="G11">
            <v>4605.7</v>
          </cell>
        </row>
        <row r="12">
          <cell r="A12" t="str">
            <v>О7100000000</v>
          </cell>
          <cell r="B12" t="str">
            <v>обласний бюджет Закарпатської області</v>
          </cell>
          <cell r="C12">
            <v>1513.9649999999999</v>
          </cell>
          <cell r="D12">
            <v>1806.577</v>
          </cell>
          <cell r="E12">
            <v>4712.2439999999997</v>
          </cell>
          <cell r="F12">
            <v>4277.8</v>
          </cell>
          <cell r="G12">
            <v>1586.9</v>
          </cell>
        </row>
        <row r="13">
          <cell r="A13" t="str">
            <v>О8100000000</v>
          </cell>
          <cell r="B13" t="str">
            <v>обласний бюджет Запорiзької області</v>
          </cell>
          <cell r="C13">
            <v>3867.2069999999999</v>
          </cell>
          <cell r="D13">
            <v>7903.7089999999998</v>
          </cell>
          <cell r="E13">
            <v>7399.4160000000002</v>
          </cell>
          <cell r="F13">
            <v>9874.5</v>
          </cell>
          <cell r="G13">
            <v>7155.4</v>
          </cell>
        </row>
        <row r="14">
          <cell r="A14" t="str">
            <v>О9100000000</v>
          </cell>
          <cell r="B14" t="str">
            <v>обласний бюджет Iвано-Франкiвської області</v>
          </cell>
          <cell r="C14">
            <v>3578.223</v>
          </cell>
          <cell r="D14">
            <v>5867.2309999999998</v>
          </cell>
          <cell r="E14">
            <v>6297.893</v>
          </cell>
          <cell r="F14">
            <v>9563.7000000000007</v>
          </cell>
          <cell r="G14">
            <v>3616.2</v>
          </cell>
        </row>
        <row r="15">
          <cell r="A15">
            <v>10100000000</v>
          </cell>
          <cell r="B15" t="str">
            <v>обласний бюджет Київської області</v>
          </cell>
          <cell r="C15">
            <v>10302.385</v>
          </cell>
          <cell r="D15">
            <v>16146.352999999999</v>
          </cell>
          <cell r="E15">
            <v>13833.255999999999</v>
          </cell>
          <cell r="F15">
            <v>18290.400000000001</v>
          </cell>
          <cell r="G15">
            <v>7404.9</v>
          </cell>
        </row>
        <row r="16">
          <cell r="A16">
            <v>11100000000</v>
          </cell>
          <cell r="B16" t="str">
            <v>обласний бюджет Кiровоградської області</v>
          </cell>
          <cell r="C16">
            <v>3580.96</v>
          </cell>
          <cell r="D16">
            <v>4993.7330000000002</v>
          </cell>
          <cell r="E16">
            <v>3976.05</v>
          </cell>
          <cell r="F16">
            <v>7419.8</v>
          </cell>
          <cell r="G16">
            <v>5284.3</v>
          </cell>
        </row>
        <row r="17">
          <cell r="A17">
            <v>12100000000</v>
          </cell>
          <cell r="B17" t="str">
            <v>обласний бюджет Луганської області</v>
          </cell>
          <cell r="C17">
            <v>2843.239</v>
          </cell>
          <cell r="D17">
            <v>8978.6</v>
          </cell>
          <cell r="E17">
            <v>6927.87</v>
          </cell>
          <cell r="F17">
            <v>9087.1</v>
          </cell>
          <cell r="G17">
            <v>6148.4</v>
          </cell>
        </row>
        <row r="18">
          <cell r="A18">
            <v>13100000000</v>
          </cell>
          <cell r="B18" t="str">
            <v>обласний бюджет Львiвської області</v>
          </cell>
          <cell r="C18">
            <v>13665.8</v>
          </cell>
          <cell r="D18">
            <v>12546.388000000001</v>
          </cell>
          <cell r="E18">
            <v>13924.588</v>
          </cell>
          <cell r="F18">
            <v>16320</v>
          </cell>
          <cell r="G18">
            <v>5542.7</v>
          </cell>
        </row>
        <row r="19">
          <cell r="A19">
            <v>14100000000</v>
          </cell>
          <cell r="B19" t="str">
            <v>обласний бюджет Миколаївської області</v>
          </cell>
          <cell r="C19">
            <v>1582.5519999999999</v>
          </cell>
          <cell r="D19">
            <v>4228.6229999999996</v>
          </cell>
          <cell r="E19">
            <v>4112.8190000000004</v>
          </cell>
          <cell r="F19">
            <v>5079.6000000000004</v>
          </cell>
          <cell r="G19">
            <v>4261.3</v>
          </cell>
        </row>
        <row r="20">
          <cell r="A20">
            <v>15100000000</v>
          </cell>
          <cell r="B20" t="str">
            <v>обласний бюджет Одеської області</v>
          </cell>
          <cell r="C20">
            <v>3570.1010000000001</v>
          </cell>
          <cell r="D20">
            <v>8569.5969999999998</v>
          </cell>
          <cell r="E20">
            <v>7127.8249999999998</v>
          </cell>
          <cell r="F20">
            <v>11636.5</v>
          </cell>
          <cell r="G20">
            <v>10163.4</v>
          </cell>
        </row>
        <row r="21">
          <cell r="A21">
            <v>16100000000</v>
          </cell>
          <cell r="B21" t="str">
            <v>обласний бюджет Полтавської області</v>
          </cell>
          <cell r="C21">
            <v>5666.1139999999996</v>
          </cell>
          <cell r="D21">
            <v>6422.4319999999998</v>
          </cell>
          <cell r="E21">
            <v>7489.7539999999999</v>
          </cell>
          <cell r="F21">
            <v>15258.1</v>
          </cell>
          <cell r="G21">
            <v>5827</v>
          </cell>
        </row>
        <row r="22">
          <cell r="A22">
            <v>17100000000</v>
          </cell>
          <cell r="B22" t="str">
            <v>обласний бюджет Рiвненської області</v>
          </cell>
          <cell r="C22">
            <v>1969.902</v>
          </cell>
          <cell r="D22">
            <v>3336.444</v>
          </cell>
          <cell r="E22">
            <v>5380.4470000000001</v>
          </cell>
          <cell r="F22">
            <v>5543.9</v>
          </cell>
          <cell r="G22">
            <v>2982.7</v>
          </cell>
        </row>
        <row r="23">
          <cell r="A23">
            <v>18100000000</v>
          </cell>
          <cell r="B23" t="str">
            <v>обласний бюджет Сумської області</v>
          </cell>
          <cell r="C23">
            <v>4169.5280000000002</v>
          </cell>
          <cell r="D23">
            <v>3622.9929999999999</v>
          </cell>
          <cell r="E23">
            <v>7895.424</v>
          </cell>
          <cell r="F23">
            <v>8377.1</v>
          </cell>
          <cell r="G23">
            <v>4032.7</v>
          </cell>
        </row>
        <row r="24">
          <cell r="A24">
            <v>19100000000</v>
          </cell>
          <cell r="B24" t="str">
            <v>обласний бюджет Тернопiльської області</v>
          </cell>
          <cell r="C24">
            <v>3701.9160000000002</v>
          </cell>
          <cell r="D24">
            <v>4896.8559999999998</v>
          </cell>
          <cell r="E24">
            <v>5147.2650000000003</v>
          </cell>
          <cell r="F24">
            <v>6839.9</v>
          </cell>
          <cell r="G24">
            <v>1830.2</v>
          </cell>
        </row>
        <row r="25">
          <cell r="A25">
            <v>20100000000</v>
          </cell>
          <cell r="B25" t="str">
            <v>обласний бюджет Харкiвської області</v>
          </cell>
          <cell r="C25">
            <v>8386.9330000000009</v>
          </cell>
          <cell r="D25">
            <v>11698.075000000001</v>
          </cell>
          <cell r="E25">
            <v>14592.047</v>
          </cell>
          <cell r="F25">
            <v>27208.2</v>
          </cell>
          <cell r="G25">
            <v>13691.3</v>
          </cell>
        </row>
        <row r="26">
          <cell r="A26">
            <v>21100000000</v>
          </cell>
          <cell r="B26" t="str">
            <v>обласний бюджет Херсонської області</v>
          </cell>
          <cell r="C26">
            <v>2200.9679999999998</v>
          </cell>
          <cell r="D26">
            <v>3252.5390000000002</v>
          </cell>
          <cell r="E26">
            <v>3255.58</v>
          </cell>
          <cell r="F26">
            <v>5299.7</v>
          </cell>
          <cell r="G26">
            <v>3272.2</v>
          </cell>
        </row>
        <row r="27">
          <cell r="A27">
            <v>22100000000</v>
          </cell>
          <cell r="B27" t="str">
            <v>обласний бюджет Хмельницької області</v>
          </cell>
          <cell r="C27">
            <v>4049.5320000000002</v>
          </cell>
          <cell r="D27">
            <v>6627.4</v>
          </cell>
          <cell r="E27">
            <v>4533.01</v>
          </cell>
          <cell r="F27">
            <v>8290.9</v>
          </cell>
          <cell r="G27">
            <v>5960.3</v>
          </cell>
        </row>
        <row r="28">
          <cell r="A28">
            <v>23100000000</v>
          </cell>
          <cell r="B28" t="str">
            <v>обласний бюджет Черкаської області</v>
          </cell>
          <cell r="C28">
            <v>5316.2910000000002</v>
          </cell>
          <cell r="D28">
            <v>6217.3370000000004</v>
          </cell>
          <cell r="E28">
            <v>6195.89</v>
          </cell>
          <cell r="F28">
            <v>10165</v>
          </cell>
          <cell r="G28">
            <v>4770.5</v>
          </cell>
        </row>
        <row r="29">
          <cell r="A29">
            <v>24100000000</v>
          </cell>
          <cell r="B29" t="str">
            <v>обласний бюджет Чернiвецької області</v>
          </cell>
          <cell r="C29">
            <v>1761.75</v>
          </cell>
          <cell r="D29">
            <v>2010.7829999999999</v>
          </cell>
          <cell r="E29">
            <v>1999.8030000000001</v>
          </cell>
          <cell r="F29">
            <v>3410.4</v>
          </cell>
          <cell r="G29">
            <v>2092.5</v>
          </cell>
        </row>
        <row r="30">
          <cell r="A30">
            <v>25100000000</v>
          </cell>
          <cell r="B30" t="str">
            <v>обласний бюджет Чернiгiвецької області</v>
          </cell>
          <cell r="C30">
            <v>4501.0339999999997</v>
          </cell>
          <cell r="D30">
            <v>5828.5460000000003</v>
          </cell>
          <cell r="E30">
            <v>5312.768</v>
          </cell>
          <cell r="F30">
            <v>8541</v>
          </cell>
          <cell r="G30">
            <v>4831.6000000000004</v>
          </cell>
        </row>
        <row r="31">
          <cell r="A31">
            <v>26000000000</v>
          </cell>
          <cell r="B31" t="str">
            <v>м.Київ</v>
          </cell>
          <cell r="C31">
            <v>4478.4290000000001</v>
          </cell>
          <cell r="D31">
            <v>7686.2479999999996</v>
          </cell>
          <cell r="E31">
            <v>8581.6080000000002</v>
          </cell>
          <cell r="F31">
            <v>12592.5</v>
          </cell>
          <cell r="G31">
            <v>10211.1</v>
          </cell>
        </row>
        <row r="32">
          <cell r="A32">
            <v>27000000000</v>
          </cell>
          <cell r="B32" t="str">
            <v>м.Севастополь</v>
          </cell>
          <cell r="C32">
            <v>656.43700000000001</v>
          </cell>
          <cell r="D32">
            <v>1870.8869999999999</v>
          </cell>
          <cell r="E32">
            <v>1073.652</v>
          </cell>
          <cell r="F32">
            <v>1527.6130000000001</v>
          </cell>
          <cell r="G32">
            <v>1254.8</v>
          </cell>
        </row>
        <row r="33">
          <cell r="B33" t="str">
            <v xml:space="preserve">Всього </v>
          </cell>
          <cell r="C33">
            <v>126052.70000000001</v>
          </cell>
          <cell r="D33">
            <v>196276.74499999997</v>
          </cell>
          <cell r="E33">
            <v>196100.90000000005</v>
          </cell>
          <cell r="F33">
            <v>281270.80000000005</v>
          </cell>
          <cell r="G33">
            <v>158658.49999999997</v>
          </cell>
        </row>
        <row r="38">
          <cell r="C38">
            <v>126052.7</v>
          </cell>
          <cell r="D38">
            <v>196276.74499999997</v>
          </cell>
          <cell r="E38">
            <v>196100.9</v>
          </cell>
          <cell r="F38">
            <v>281270.8</v>
          </cell>
          <cell r="G38">
            <v>158658.5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Ener "/>
      <sheetName val="Лист1"/>
      <sheetName val="ТРП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Inform"/>
      <sheetName val="812"/>
      <sheetName val="Ф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МТР Газ України"/>
      <sheetName val="Inform"/>
      <sheetName val="7  інші витрати"/>
      <sheetName val="БАЗА  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</sheetNames>
    <sheetDataSet>
      <sheetData sheetId="0" refreshError="1"/>
      <sheetData sheetId="1" refreshError="1">
        <row r="2">
          <cell r="F2" t="str">
            <v>Компания "Мама"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gdp"/>
      <sheetName val="199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1"/>
      <sheetName val="consolidation hq formatted"/>
    </sheetNames>
    <sheetDataSet>
      <sheetData sheetId="0" refreshError="1"/>
      <sheetData sheetId="1" refreshError="1">
        <row r="6">
          <cell r="E6" t="str">
            <v>31 декабря 2005 года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Ener "/>
      <sheetName val="Технич лист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МТР Газ України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база  "/>
      <sheetName val="банк"/>
      <sheetName val="дез"/>
      <sheetName val="связь"/>
      <sheetName val="компод"/>
      <sheetName val="пож"/>
      <sheetName val="проезд"/>
      <sheetName val="страх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g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993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2"/>
    </sheetNames>
    <sheetDataSet>
      <sheetData sheetId="0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МТР Газ України"/>
      <sheetName val="рік"/>
      <sheetName val="1993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</sheetNames>
    <sheetDataSet>
      <sheetData sheetId="0"/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1993"/>
    </sheetNames>
    <sheetDataSet>
      <sheetData sheetId="0" refreshError="1"/>
      <sheetData sheetId="1" refreshError="1"/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J280"/>
  <sheetViews>
    <sheetView view="pageBreakPreview" zoomScale="69" zoomScaleNormal="75" zoomScaleSheetLayoutView="69" workbookViewId="0">
      <selection activeCell="S44" sqref="S44"/>
    </sheetView>
  </sheetViews>
  <sheetFormatPr defaultRowHeight="20.25"/>
  <cols>
    <col min="1" max="1" width="68.5703125" style="164" customWidth="1"/>
    <col min="2" max="2" width="15.28515625" style="170" customWidth="1"/>
    <col min="3" max="5" width="18" style="170" customWidth="1"/>
    <col min="6" max="6" width="18.42578125" style="164" customWidth="1"/>
    <col min="7" max="7" width="20.7109375" style="164" customWidth="1"/>
    <col min="8" max="8" width="21.42578125" style="164" customWidth="1"/>
    <col min="9" max="9" width="22.28515625" style="164" customWidth="1"/>
    <col min="10" max="10" width="18.140625" style="164" hidden="1" customWidth="1"/>
    <col min="11" max="11" width="10" style="164" customWidth="1"/>
    <col min="12" max="12" width="17.42578125" style="164" customWidth="1"/>
    <col min="13" max="14" width="9.140625" style="164" customWidth="1"/>
    <col min="15" max="15" width="10.5703125" style="164" customWidth="1"/>
    <col min="16" max="16384" width="9.140625" style="164"/>
  </cols>
  <sheetData>
    <row r="1" spans="1:10">
      <c r="A1" s="518"/>
      <c r="B1" s="518"/>
      <c r="C1" s="518"/>
      <c r="D1" s="518"/>
      <c r="E1" s="518"/>
      <c r="F1" s="518"/>
      <c r="G1" s="518"/>
      <c r="H1" s="518"/>
      <c r="I1" s="518"/>
    </row>
    <row r="2" spans="1:10" ht="18.75" customHeight="1">
      <c r="A2" s="531"/>
      <c r="B2" s="532"/>
      <c r="C2" s="165"/>
      <c r="D2" s="166"/>
      <c r="E2" s="166"/>
      <c r="F2" s="164" t="s">
        <v>431</v>
      </c>
      <c r="G2" s="166"/>
      <c r="H2" s="166"/>
      <c r="I2" s="166"/>
      <c r="J2" s="166"/>
    </row>
    <row r="3" spans="1:10">
      <c r="A3" s="532"/>
      <c r="B3" s="532"/>
      <c r="C3" s="165"/>
      <c r="D3" s="166"/>
      <c r="E3" s="166"/>
      <c r="F3" s="164" t="s">
        <v>432</v>
      </c>
      <c r="G3" s="166"/>
      <c r="H3" s="166"/>
      <c r="I3" s="166"/>
      <c r="J3" s="166"/>
    </row>
    <row r="4" spans="1:10" ht="17.25" customHeight="1">
      <c r="A4" s="532"/>
      <c r="B4" s="532"/>
      <c r="C4" s="165"/>
      <c r="D4" s="167"/>
      <c r="E4" s="167"/>
      <c r="F4" s="164" t="s">
        <v>433</v>
      </c>
      <c r="G4" s="166"/>
      <c r="H4" s="166"/>
      <c r="I4" s="166"/>
      <c r="J4" s="166"/>
    </row>
    <row r="5" spans="1:10" ht="18" customHeight="1">
      <c r="A5" s="532"/>
      <c r="B5" s="532"/>
      <c r="C5" s="165"/>
      <c r="D5" s="167"/>
      <c r="E5" s="167"/>
      <c r="G5" s="166"/>
      <c r="H5" s="166"/>
      <c r="I5" s="166"/>
      <c r="J5" s="168"/>
    </row>
    <row r="6" spans="1:10" ht="18.75" customHeight="1">
      <c r="A6" s="532"/>
      <c r="B6" s="532"/>
      <c r="C6" s="165"/>
      <c r="D6" s="167"/>
      <c r="E6" s="167"/>
      <c r="F6" s="199"/>
      <c r="G6" s="166"/>
      <c r="H6" s="166"/>
      <c r="I6" s="166"/>
      <c r="J6" s="169"/>
    </row>
    <row r="7" spans="1:10" ht="18.75" customHeight="1">
      <c r="A7" s="165"/>
      <c r="B7" s="165"/>
      <c r="C7" s="165"/>
      <c r="D7" s="167"/>
      <c r="E7" s="167"/>
      <c r="F7" s="280"/>
      <c r="G7" s="169"/>
      <c r="H7" s="169"/>
      <c r="I7" s="169"/>
      <c r="J7" s="169"/>
    </row>
    <row r="8" spans="1:10" ht="18.75" customHeight="1">
      <c r="C8" s="165"/>
      <c r="D8" s="167"/>
      <c r="E8" s="167"/>
      <c r="F8" s="280"/>
      <c r="G8" s="530"/>
      <c r="H8" s="530"/>
      <c r="I8" s="530"/>
      <c r="J8" s="530"/>
    </row>
    <row r="9" spans="1:10" ht="18.75" customHeight="1">
      <c r="A9" s="166" t="s">
        <v>328</v>
      </c>
      <c r="B9" s="167"/>
      <c r="C9" s="165"/>
      <c r="D9" s="165"/>
      <c r="E9" s="165"/>
      <c r="F9" s="192"/>
      <c r="G9" s="534" t="s">
        <v>99</v>
      </c>
      <c r="H9" s="534"/>
      <c r="I9" s="534"/>
      <c r="J9" s="534"/>
    </row>
    <row r="10" spans="1:10">
      <c r="A10" s="166"/>
      <c r="B10" s="167"/>
      <c r="C10" s="172"/>
      <c r="D10" s="171"/>
      <c r="E10" s="171"/>
      <c r="F10" s="192"/>
      <c r="G10" s="528"/>
      <c r="H10" s="528"/>
      <c r="I10" s="528"/>
      <c r="J10" s="528"/>
    </row>
    <row r="11" spans="1:10" ht="18.75" customHeight="1">
      <c r="A11" s="533" t="s">
        <v>468</v>
      </c>
      <c r="B11" s="529"/>
      <c r="C11" s="173"/>
      <c r="D11" s="173"/>
      <c r="E11" s="173"/>
      <c r="F11" s="281"/>
      <c r="G11" s="174"/>
      <c r="H11" s="174"/>
      <c r="I11" s="174"/>
      <c r="J11" s="174"/>
    </row>
    <row r="12" spans="1:10" ht="20.25" customHeight="1">
      <c r="A12" s="169" t="s">
        <v>331</v>
      </c>
      <c r="B12" s="165"/>
      <c r="C12" s="165"/>
      <c r="D12" s="166"/>
      <c r="E12" s="166"/>
      <c r="F12" s="282"/>
      <c r="G12" s="528"/>
      <c r="H12" s="528"/>
      <c r="I12" s="528"/>
      <c r="J12" s="528"/>
    </row>
    <row r="13" spans="1:10" ht="19.5" customHeight="1">
      <c r="A13" s="175"/>
      <c r="B13" s="176" t="s">
        <v>586</v>
      </c>
      <c r="C13" s="165"/>
      <c r="D13" s="165"/>
      <c r="E13" s="165"/>
      <c r="F13" s="280"/>
      <c r="G13" s="174"/>
      <c r="H13" s="174"/>
      <c r="I13" s="174"/>
      <c r="J13" s="174"/>
    </row>
    <row r="14" spans="1:10" ht="19.5" customHeight="1">
      <c r="A14" s="527" t="s">
        <v>294</v>
      </c>
      <c r="B14" s="527"/>
      <c r="C14" s="165"/>
      <c r="D14" s="165"/>
      <c r="E14" s="165"/>
      <c r="F14" s="280"/>
      <c r="G14" s="528"/>
      <c r="H14" s="528"/>
      <c r="I14" s="528"/>
      <c r="J14" s="528"/>
    </row>
    <row r="15" spans="1:10" ht="19.5" customHeight="1">
      <c r="A15" s="526"/>
      <c r="B15" s="526"/>
      <c r="C15" s="172"/>
      <c r="D15" s="167"/>
      <c r="E15" s="167"/>
      <c r="F15" s="280"/>
      <c r="G15" s="535"/>
      <c r="H15" s="535"/>
      <c r="I15" s="535"/>
      <c r="J15" s="535"/>
    </row>
    <row r="16" spans="1:10" ht="16.5" customHeight="1">
      <c r="A16" s="527"/>
      <c r="B16" s="527"/>
      <c r="C16" s="172"/>
      <c r="D16" s="167"/>
      <c r="E16" s="167"/>
      <c r="F16" s="280"/>
      <c r="G16" s="169"/>
      <c r="H16" s="169"/>
      <c r="I16" s="169"/>
      <c r="J16" s="169"/>
    </row>
    <row r="17" spans="1:10" ht="16.5" customHeight="1">
      <c r="A17" s="165"/>
      <c r="B17" s="165"/>
      <c r="C17" s="172"/>
      <c r="D17" s="167"/>
      <c r="E17" s="167"/>
      <c r="F17" s="280"/>
      <c r="G17" s="169"/>
      <c r="H17" s="169"/>
      <c r="I17" s="169"/>
      <c r="J17" s="169"/>
    </row>
    <row r="18" spans="1:10" ht="18.75" customHeight="1">
      <c r="A18" s="530" t="s">
        <v>329</v>
      </c>
      <c r="B18" s="530"/>
      <c r="C18" s="165"/>
      <c r="D18" s="167"/>
      <c r="E18" s="167"/>
      <c r="F18" s="280"/>
      <c r="G18" s="530" t="s">
        <v>329</v>
      </c>
      <c r="H18" s="530"/>
      <c r="I18" s="530"/>
      <c r="J18" s="530"/>
    </row>
    <row r="19" spans="1:10" ht="15.75" customHeight="1">
      <c r="A19" s="166"/>
      <c r="B19" s="165"/>
      <c r="C19" s="165"/>
      <c r="D19" s="167"/>
      <c r="E19" s="167"/>
      <c r="F19" s="280"/>
      <c r="G19" s="166"/>
      <c r="H19" s="166"/>
      <c r="I19" s="165"/>
      <c r="J19" s="165"/>
    </row>
    <row r="20" spans="1:10" ht="27.75" customHeight="1">
      <c r="A20" s="528" t="s">
        <v>434</v>
      </c>
      <c r="B20" s="529"/>
      <c r="C20" s="165"/>
      <c r="D20" s="165"/>
      <c r="E20" s="165" t="s">
        <v>330</v>
      </c>
      <c r="F20" s="192"/>
      <c r="G20" s="177" t="s">
        <v>436</v>
      </c>
      <c r="H20" s="165"/>
      <c r="I20" s="165"/>
      <c r="J20" s="165"/>
    </row>
    <row r="21" spans="1:10" ht="21" customHeight="1">
      <c r="A21" s="556"/>
      <c r="B21" s="556"/>
      <c r="C21" s="165"/>
      <c r="D21" s="165"/>
      <c r="E21" s="165"/>
      <c r="F21" s="282"/>
      <c r="G21" s="166"/>
      <c r="H21" s="166"/>
      <c r="I21" s="166"/>
      <c r="J21" s="166"/>
    </row>
    <row r="22" spans="1:10" ht="27" customHeight="1">
      <c r="A22" s="178"/>
      <c r="B22" s="179" t="s">
        <v>435</v>
      </c>
      <c r="C22" s="165"/>
      <c r="D22" s="165"/>
      <c r="E22" s="165"/>
      <c r="F22" s="282"/>
      <c r="G22" s="557" t="s">
        <v>437</v>
      </c>
      <c r="H22" s="557"/>
      <c r="I22" s="557"/>
      <c r="J22" s="557"/>
    </row>
    <row r="23" spans="1:10" ht="15.75" customHeight="1">
      <c r="A23" s="527" t="s">
        <v>294</v>
      </c>
      <c r="B23" s="527"/>
      <c r="C23" s="165"/>
      <c r="D23" s="165"/>
      <c r="E23" s="165"/>
      <c r="F23" s="282"/>
      <c r="G23" s="558" t="s">
        <v>294</v>
      </c>
      <c r="H23" s="558"/>
      <c r="I23" s="558"/>
      <c r="J23" s="558"/>
    </row>
    <row r="24" spans="1:10" ht="15.75" customHeight="1">
      <c r="A24" s="166"/>
      <c r="B24" s="165"/>
      <c r="C24" s="165"/>
      <c r="D24" s="165"/>
      <c r="E24" s="165"/>
      <c r="G24" s="535"/>
      <c r="H24" s="535"/>
      <c r="I24" s="535"/>
      <c r="J24" s="535"/>
    </row>
    <row r="25" spans="1:10">
      <c r="C25" s="180"/>
      <c r="D25" s="181"/>
      <c r="E25" s="181"/>
      <c r="F25" s="282"/>
      <c r="G25" s="535"/>
      <c r="H25" s="535"/>
      <c r="I25" s="535"/>
      <c r="J25" s="535"/>
    </row>
    <row r="26" spans="1:10" ht="25.5" customHeight="1">
      <c r="A26" s="184"/>
      <c r="B26" s="559"/>
      <c r="C26" s="559"/>
      <c r="D26" s="559"/>
      <c r="E26" s="559"/>
      <c r="F26" s="559"/>
      <c r="G26" s="185"/>
      <c r="H26" s="230" t="s">
        <v>598</v>
      </c>
      <c r="I26" s="187" t="s">
        <v>104</v>
      </c>
      <c r="J26" s="163" t="s">
        <v>160</v>
      </c>
    </row>
    <row r="27" spans="1:10" ht="44.25" customHeight="1">
      <c r="A27" s="188" t="s">
        <v>13</v>
      </c>
      <c r="B27" s="538" t="s">
        <v>469</v>
      </c>
      <c r="C27" s="538"/>
      <c r="D27" s="538"/>
      <c r="E27" s="538"/>
      <c r="F27" s="538"/>
      <c r="G27" s="544"/>
      <c r="H27" s="186">
        <v>37898491</v>
      </c>
      <c r="I27" s="190" t="s">
        <v>102</v>
      </c>
      <c r="J27" s="163"/>
    </row>
    <row r="28" spans="1:10" ht="24.75" customHeight="1">
      <c r="A28" s="188" t="s">
        <v>14</v>
      </c>
      <c r="B28" s="538" t="s">
        <v>440</v>
      </c>
      <c r="C28" s="538"/>
      <c r="D28" s="538"/>
      <c r="E28" s="538"/>
      <c r="F28" s="538"/>
      <c r="G28" s="189"/>
      <c r="H28" s="186">
        <v>430</v>
      </c>
      <c r="I28" s="190" t="s">
        <v>101</v>
      </c>
      <c r="J28" s="163"/>
    </row>
    <row r="29" spans="1:10" ht="24.75" customHeight="1">
      <c r="A29" s="188" t="s">
        <v>19</v>
      </c>
      <c r="B29" s="538" t="s">
        <v>441</v>
      </c>
      <c r="C29" s="538"/>
      <c r="D29" s="538"/>
      <c r="E29" s="538"/>
      <c r="F29" s="538"/>
      <c r="G29" s="189"/>
      <c r="H29" s="186">
        <v>510100000</v>
      </c>
      <c r="I29" s="190" t="s">
        <v>100</v>
      </c>
      <c r="J29" s="163"/>
    </row>
    <row r="30" spans="1:10" ht="24.75" customHeight="1">
      <c r="A30" s="188" t="s">
        <v>424</v>
      </c>
      <c r="B30" s="538" t="s">
        <v>470</v>
      </c>
      <c r="C30" s="538"/>
      <c r="D30" s="538"/>
      <c r="E30" s="538"/>
      <c r="F30" s="538"/>
      <c r="G30" s="189"/>
      <c r="H30" s="186"/>
      <c r="I30" s="190" t="s">
        <v>9</v>
      </c>
      <c r="J30" s="163"/>
    </row>
    <row r="31" spans="1:10" ht="24.75" customHeight="1">
      <c r="A31" s="188" t="s">
        <v>16</v>
      </c>
      <c r="B31" s="538" t="s">
        <v>471</v>
      </c>
      <c r="C31" s="538"/>
      <c r="D31" s="538"/>
      <c r="E31" s="538"/>
      <c r="F31" s="538"/>
      <c r="G31" s="189"/>
      <c r="H31" s="186"/>
      <c r="I31" s="190" t="s">
        <v>8</v>
      </c>
      <c r="J31" s="163"/>
    </row>
    <row r="32" spans="1:10" ht="24.75" customHeight="1">
      <c r="A32" s="188" t="s">
        <v>15</v>
      </c>
      <c r="B32" s="538" t="s">
        <v>472</v>
      </c>
      <c r="C32" s="538"/>
      <c r="D32" s="538"/>
      <c r="E32" s="538"/>
      <c r="F32" s="538"/>
      <c r="G32" s="189"/>
      <c r="H32" s="186" t="s">
        <v>475</v>
      </c>
      <c r="I32" s="190" t="s">
        <v>10</v>
      </c>
      <c r="J32" s="163"/>
    </row>
    <row r="33" spans="1:10" ht="24.75" customHeight="1">
      <c r="A33" s="188" t="s">
        <v>295</v>
      </c>
      <c r="B33" s="538" t="s">
        <v>402</v>
      </c>
      <c r="C33" s="538"/>
      <c r="D33" s="538"/>
      <c r="E33" s="538"/>
      <c r="F33" s="538"/>
      <c r="G33" s="542" t="s">
        <v>131</v>
      </c>
      <c r="H33" s="543"/>
      <c r="I33" s="190"/>
      <c r="J33" s="163"/>
    </row>
    <row r="34" spans="1:10" ht="24.75" customHeight="1">
      <c r="A34" s="188" t="s">
        <v>20</v>
      </c>
      <c r="B34" s="540" t="s">
        <v>440</v>
      </c>
      <c r="C34" s="540"/>
      <c r="D34" s="540"/>
      <c r="E34" s="540"/>
      <c r="F34" s="540"/>
      <c r="G34" s="542" t="s">
        <v>132</v>
      </c>
      <c r="H34" s="543"/>
      <c r="I34" s="190"/>
      <c r="J34" s="163"/>
    </row>
    <row r="35" spans="1:10" ht="24.75" customHeight="1">
      <c r="A35" s="188" t="s">
        <v>87</v>
      </c>
      <c r="B35" s="209" t="s">
        <v>667</v>
      </c>
      <c r="C35" s="210"/>
      <c r="D35" s="210"/>
      <c r="E35" s="210"/>
      <c r="F35" s="210"/>
      <c r="G35" s="189"/>
      <c r="H35" s="191"/>
      <c r="I35" s="190"/>
      <c r="J35" s="163"/>
    </row>
    <row r="36" spans="1:10" ht="24.75" customHeight="1">
      <c r="A36" s="188" t="s">
        <v>327</v>
      </c>
      <c r="B36" s="541" t="s">
        <v>473</v>
      </c>
      <c r="C36" s="541"/>
      <c r="D36" s="541"/>
      <c r="E36" s="541"/>
      <c r="F36" s="541"/>
      <c r="G36" s="189"/>
      <c r="H36" s="191"/>
      <c r="I36" s="190"/>
      <c r="J36" s="163"/>
    </row>
    <row r="37" spans="1:10" ht="24.75" customHeight="1">
      <c r="A37" s="188" t="s">
        <v>11</v>
      </c>
      <c r="B37" s="538" t="s">
        <v>474</v>
      </c>
      <c r="C37" s="538"/>
      <c r="D37" s="538"/>
      <c r="E37" s="538"/>
      <c r="F37" s="538"/>
      <c r="G37" s="189"/>
      <c r="H37" s="191"/>
      <c r="I37" s="190"/>
      <c r="J37" s="163"/>
    </row>
    <row r="38" spans="1:10" ht="24.75" customHeight="1">
      <c r="A38" s="188" t="s">
        <v>12</v>
      </c>
      <c r="B38" s="539" t="s">
        <v>476</v>
      </c>
      <c r="C38" s="539"/>
      <c r="D38" s="539"/>
      <c r="E38" s="539"/>
      <c r="F38" s="539"/>
      <c r="G38" s="189"/>
      <c r="H38" s="191"/>
      <c r="I38" s="190"/>
      <c r="J38" s="163"/>
    </row>
    <row r="39" spans="1:10" ht="75" customHeight="1">
      <c r="A39" s="537" t="s">
        <v>599</v>
      </c>
      <c r="B39" s="536"/>
      <c r="C39" s="536"/>
      <c r="D39" s="536"/>
      <c r="E39" s="536"/>
      <c r="F39" s="536"/>
      <c r="G39" s="536"/>
      <c r="H39" s="536"/>
      <c r="I39" s="536"/>
      <c r="J39" s="536"/>
    </row>
    <row r="40" spans="1:10" ht="24.75" customHeight="1">
      <c r="A40" s="536" t="s">
        <v>139</v>
      </c>
      <c r="B40" s="536"/>
      <c r="C40" s="536"/>
      <c r="D40" s="536"/>
      <c r="E40" s="536"/>
      <c r="F40" s="536"/>
      <c r="G40" s="536"/>
      <c r="H40" s="536"/>
      <c r="I40" s="536"/>
      <c r="J40" s="536"/>
    </row>
    <row r="41" spans="1:10" ht="23.25" customHeight="1">
      <c r="B41" s="192"/>
      <c r="C41" s="182"/>
      <c r="D41" s="192"/>
      <c r="E41" s="192"/>
      <c r="F41" s="192"/>
      <c r="G41" s="192"/>
      <c r="H41" s="192"/>
      <c r="I41" s="193" t="s">
        <v>363</v>
      </c>
      <c r="J41" s="192" t="s">
        <v>336</v>
      </c>
    </row>
    <row r="42" spans="1:10" ht="41.25" customHeight="1">
      <c r="A42" s="549" t="s">
        <v>165</v>
      </c>
      <c r="B42" s="519" t="s">
        <v>17</v>
      </c>
      <c r="C42" s="519" t="s">
        <v>600</v>
      </c>
      <c r="D42" s="519" t="s">
        <v>601</v>
      </c>
      <c r="E42" s="546" t="s">
        <v>602</v>
      </c>
      <c r="F42" s="519" t="s">
        <v>603</v>
      </c>
      <c r="G42" s="519" t="s">
        <v>166</v>
      </c>
      <c r="H42" s="519"/>
      <c r="I42" s="519"/>
      <c r="J42" s="519"/>
    </row>
    <row r="43" spans="1:10" ht="77.25" customHeight="1">
      <c r="A43" s="549"/>
      <c r="B43" s="519"/>
      <c r="C43" s="519"/>
      <c r="D43" s="519"/>
      <c r="E43" s="546"/>
      <c r="F43" s="519"/>
      <c r="G43" s="433" t="s">
        <v>438</v>
      </c>
      <c r="H43" s="433" t="s">
        <v>445</v>
      </c>
      <c r="I43" s="519" t="s">
        <v>604</v>
      </c>
      <c r="J43" s="548"/>
    </row>
    <row r="44" spans="1:10" ht="28.5" customHeight="1">
      <c r="A44" s="285">
        <v>1</v>
      </c>
      <c r="B44" s="286">
        <v>2</v>
      </c>
      <c r="C44" s="286">
        <v>3</v>
      </c>
      <c r="D44" s="286">
        <v>4</v>
      </c>
      <c r="E44" s="286">
        <v>5</v>
      </c>
      <c r="F44" s="321">
        <v>6</v>
      </c>
      <c r="G44" s="286">
        <v>7</v>
      </c>
      <c r="H44" s="286">
        <v>8</v>
      </c>
      <c r="I44" s="552">
        <v>9</v>
      </c>
      <c r="J44" s="553"/>
    </row>
    <row r="45" spans="1:10" ht="24.95" customHeight="1">
      <c r="A45" s="550" t="s">
        <v>80</v>
      </c>
      <c r="B45" s="550"/>
      <c r="C45" s="550"/>
      <c r="D45" s="550"/>
      <c r="E45" s="550"/>
      <c r="F45" s="550"/>
      <c r="G45" s="550"/>
      <c r="H45" s="550"/>
      <c r="I45" s="550"/>
      <c r="J45" s="550"/>
    </row>
    <row r="46" spans="1:10" ht="45" customHeight="1">
      <c r="A46" s="287" t="s">
        <v>140</v>
      </c>
      <c r="B46" s="288">
        <v>1000</v>
      </c>
      <c r="C46" s="482">
        <f>'I. Фін результат'!C8</f>
        <v>53807</v>
      </c>
      <c r="D46" s="482">
        <f>'I. Фін результат'!D8</f>
        <v>53857</v>
      </c>
      <c r="E46" s="482">
        <f>'I. Фін результат'!E8</f>
        <v>34455</v>
      </c>
      <c r="F46" s="482">
        <f>'I. Фін результат'!F8</f>
        <v>43813</v>
      </c>
      <c r="G46" s="482">
        <f>F46*105%</f>
        <v>46003.65</v>
      </c>
      <c r="H46" s="482">
        <f>G46</f>
        <v>46003.65</v>
      </c>
      <c r="I46" s="519">
        <f>H46</f>
        <v>46003.65</v>
      </c>
      <c r="J46" s="520"/>
    </row>
    <row r="47" spans="1:10" ht="47.25" customHeight="1">
      <c r="A47" s="287" t="s">
        <v>121</v>
      </c>
      <c r="B47" s="288">
        <v>1010</v>
      </c>
      <c r="C47" s="289">
        <f>'I. Фін результат'!C9</f>
        <v>-46840</v>
      </c>
      <c r="D47" s="289">
        <f>'I. Фін результат'!D9</f>
        <v>-47224</v>
      </c>
      <c r="E47" s="289">
        <f>'I. Фін результат'!E9</f>
        <v>-32774</v>
      </c>
      <c r="F47" s="320">
        <f>'I. Фін результат'!F9</f>
        <v>-38022</v>
      </c>
      <c r="G47" s="289">
        <f>F47*105%</f>
        <v>-39923.1</v>
      </c>
      <c r="H47" s="289">
        <f>G47</f>
        <v>-39923.1</v>
      </c>
      <c r="I47" s="554">
        <f>H47</f>
        <v>-39923.1</v>
      </c>
      <c r="J47" s="555"/>
    </row>
    <row r="48" spans="1:10" ht="28.5" customHeight="1">
      <c r="A48" s="290" t="s">
        <v>178</v>
      </c>
      <c r="B48" s="288">
        <v>1020</v>
      </c>
      <c r="C48" s="291">
        <f>SUM(C46:C47)</f>
        <v>6967</v>
      </c>
      <c r="D48" s="291">
        <f t="shared" ref="D48:H48" si="0">SUM(D46:D47)</f>
        <v>6633</v>
      </c>
      <c r="E48" s="291">
        <f t="shared" si="0"/>
        <v>1681</v>
      </c>
      <c r="F48" s="292">
        <f t="shared" si="0"/>
        <v>5791</v>
      </c>
      <c r="G48" s="292">
        <f t="shared" si="0"/>
        <v>6080.5500000000029</v>
      </c>
      <c r="H48" s="292">
        <f t="shared" si="0"/>
        <v>6080.5500000000029</v>
      </c>
      <c r="I48" s="560">
        <f>I46+I47</f>
        <v>6080.5500000000029</v>
      </c>
      <c r="J48" s="561"/>
    </row>
    <row r="49" spans="1:10" ht="27.75" customHeight="1">
      <c r="A49" s="287" t="s">
        <v>106</v>
      </c>
      <c r="B49" s="288">
        <v>1030</v>
      </c>
      <c r="C49" s="289">
        <f>'I. Фін результат'!C19</f>
        <v>-5552</v>
      </c>
      <c r="D49" s="289">
        <f>'I. Фін результат'!D19</f>
        <v>-5899</v>
      </c>
      <c r="E49" s="289">
        <f>'I. Фін результат'!E19</f>
        <v>-4164</v>
      </c>
      <c r="F49" s="320">
        <f>'I. Фін результат'!F19</f>
        <v>-5871</v>
      </c>
      <c r="G49" s="289">
        <f>F49*105%</f>
        <v>-6164.55</v>
      </c>
      <c r="H49" s="289">
        <f t="shared" ref="H49:I52" si="1">G49</f>
        <v>-6164.55</v>
      </c>
      <c r="I49" s="554">
        <f t="shared" si="1"/>
        <v>-6164.55</v>
      </c>
      <c r="J49" s="555"/>
    </row>
    <row r="50" spans="1:10" ht="27.75" customHeight="1">
      <c r="A50" s="287" t="s">
        <v>105</v>
      </c>
      <c r="B50" s="288">
        <v>1060</v>
      </c>
      <c r="C50" s="289">
        <f>'I. Фін результат'!C40</f>
        <v>-129</v>
      </c>
      <c r="D50" s="289">
        <f>'I. Фін результат'!D40</f>
        <v>-83</v>
      </c>
      <c r="E50" s="289">
        <f>'I. Фін результат'!E40</f>
        <v>-70</v>
      </c>
      <c r="F50" s="320">
        <f>'I. Фін результат'!F40</f>
        <v>-80</v>
      </c>
      <c r="G50" s="289">
        <f>F50*105%</f>
        <v>-84</v>
      </c>
      <c r="H50" s="289">
        <f t="shared" si="1"/>
        <v>-84</v>
      </c>
      <c r="I50" s="554">
        <f t="shared" si="1"/>
        <v>-84</v>
      </c>
      <c r="J50" s="555"/>
    </row>
    <row r="51" spans="1:10" ht="27.75" customHeight="1">
      <c r="A51" s="287" t="s">
        <v>202</v>
      </c>
      <c r="B51" s="288">
        <v>1070</v>
      </c>
      <c r="C51" s="289">
        <f>'I. Фін результат'!C48</f>
        <v>904</v>
      </c>
      <c r="D51" s="289">
        <f>'I. Фін результат'!D48</f>
        <v>920</v>
      </c>
      <c r="E51" s="289">
        <f>'I. Фін результат'!E48</f>
        <v>2586</v>
      </c>
      <c r="F51" s="320">
        <f>'I. Фін результат'!F48</f>
        <v>920</v>
      </c>
      <c r="G51" s="483">
        <f>F51*105%</f>
        <v>966</v>
      </c>
      <c r="H51" s="289">
        <f t="shared" si="1"/>
        <v>966</v>
      </c>
      <c r="I51" s="554">
        <f t="shared" si="1"/>
        <v>966</v>
      </c>
      <c r="J51" s="555"/>
    </row>
    <row r="52" spans="1:10" ht="27.75" customHeight="1">
      <c r="A52" s="287" t="s">
        <v>26</v>
      </c>
      <c r="B52" s="288">
        <v>1080</v>
      </c>
      <c r="C52" s="289">
        <f>'I. Фін результат'!C52</f>
        <v>-1406</v>
      </c>
      <c r="D52" s="289">
        <f>'I. Фін результат'!D52</f>
        <v>-900</v>
      </c>
      <c r="E52" s="289">
        <f>'I. Фін результат'!E52</f>
        <v>-1057</v>
      </c>
      <c r="F52" s="320">
        <f>'I. Фін результат'!F52</f>
        <v>-1000</v>
      </c>
      <c r="G52" s="289">
        <f>F52*105%</f>
        <v>-1050</v>
      </c>
      <c r="H52" s="289">
        <f t="shared" si="1"/>
        <v>-1050</v>
      </c>
      <c r="I52" s="554">
        <f t="shared" si="1"/>
        <v>-1050</v>
      </c>
      <c r="J52" s="555"/>
    </row>
    <row r="53" spans="1:10" ht="48" customHeight="1">
      <c r="A53" s="290" t="s">
        <v>4</v>
      </c>
      <c r="B53" s="288">
        <v>1100</v>
      </c>
      <c r="C53" s="291">
        <f>SUM(C48:C52)</f>
        <v>784</v>
      </c>
      <c r="D53" s="291">
        <f t="shared" ref="D53:J53" si="2">SUM(D48:D52)</f>
        <v>671</v>
      </c>
      <c r="E53" s="291">
        <f t="shared" si="2"/>
        <v>-1024</v>
      </c>
      <c r="F53" s="292">
        <f t="shared" si="2"/>
        <v>-240</v>
      </c>
      <c r="G53" s="291">
        <f t="shared" si="2"/>
        <v>-251.99999999999727</v>
      </c>
      <c r="H53" s="291">
        <f t="shared" si="2"/>
        <v>-251.99999999999727</v>
      </c>
      <c r="I53" s="291">
        <f t="shared" si="2"/>
        <v>-251.99999999999727</v>
      </c>
      <c r="J53" s="291">
        <f t="shared" si="2"/>
        <v>0</v>
      </c>
    </row>
    <row r="54" spans="1:10" ht="28.5" customHeight="1">
      <c r="A54" s="290" t="s">
        <v>107</v>
      </c>
      <c r="B54" s="288">
        <v>1310</v>
      </c>
      <c r="C54" s="291">
        <f>'I. Фін результат'!C88</f>
        <v>3914</v>
      </c>
      <c r="D54" s="291">
        <f>'I. Фін результат'!D88</f>
        <v>3399</v>
      </c>
      <c r="E54" s="291">
        <f>'I. Фін результат'!E88</f>
        <v>1644</v>
      </c>
      <c r="F54" s="292">
        <f>'I. Фін результат'!F88</f>
        <v>2360</v>
      </c>
      <c r="G54" s="291"/>
      <c r="H54" s="291"/>
      <c r="I54" s="291"/>
      <c r="J54" s="291"/>
    </row>
    <row r="55" spans="1:10" ht="28.5" customHeight="1">
      <c r="A55" s="290" t="s">
        <v>153</v>
      </c>
      <c r="B55" s="288">
        <f>' V. Коефіцієнти'!B9</f>
        <v>5010</v>
      </c>
      <c r="C55" s="291">
        <f>(C54/C46)*100</f>
        <v>7.2741464865166234</v>
      </c>
      <c r="D55" s="291">
        <f t="shared" ref="D55:J55" si="3">(D54/D46)*100</f>
        <v>6.311157324024733</v>
      </c>
      <c r="E55" s="291">
        <f t="shared" si="3"/>
        <v>4.77144101001306</v>
      </c>
      <c r="F55" s="292">
        <f t="shared" si="3"/>
        <v>5.3865291123639105</v>
      </c>
      <c r="G55" s="291">
        <f t="shared" si="3"/>
        <v>0</v>
      </c>
      <c r="H55" s="291">
        <f t="shared" si="3"/>
        <v>0</v>
      </c>
      <c r="I55" s="291">
        <f t="shared" si="3"/>
        <v>0</v>
      </c>
      <c r="J55" s="291" t="e">
        <f t="shared" si="3"/>
        <v>#DIV/0!</v>
      </c>
    </row>
    <row r="56" spans="1:10" ht="27.75" customHeight="1">
      <c r="A56" s="287" t="s">
        <v>203</v>
      </c>
      <c r="B56" s="288">
        <v>1110</v>
      </c>
      <c r="C56" s="289">
        <f>'I. Фін результат'!C60</f>
        <v>22</v>
      </c>
      <c r="D56" s="289">
        <f>'I. Фін результат'!D60</f>
        <v>176</v>
      </c>
      <c r="E56" s="289">
        <f>'I. Фін результат'!E60</f>
        <v>145</v>
      </c>
      <c r="F56" s="320">
        <f>'I. Фін результат'!F60</f>
        <v>175</v>
      </c>
      <c r="G56" s="289">
        <f>F56*105%</f>
        <v>183.75</v>
      </c>
      <c r="H56" s="289">
        <f>G56</f>
        <v>183.75</v>
      </c>
      <c r="I56" s="554">
        <f>H56</f>
        <v>183.75</v>
      </c>
      <c r="J56" s="555"/>
    </row>
    <row r="57" spans="1:10" ht="27.75" customHeight="1">
      <c r="A57" s="287" t="s">
        <v>204</v>
      </c>
      <c r="B57" s="288">
        <v>1120</v>
      </c>
      <c r="C57" s="289">
        <f>'I. Фін результат'!C61</f>
        <v>-60</v>
      </c>
      <c r="D57" s="293">
        <f>'I. Фін результат'!D61</f>
        <v>0</v>
      </c>
      <c r="E57" s="293">
        <f>'I. Фін результат'!E61</f>
        <v>-25</v>
      </c>
      <c r="F57" s="294">
        <f>'I. Фін результат'!F61</f>
        <v>0</v>
      </c>
      <c r="G57" s="289">
        <f t="shared" ref="G57:G61" si="4">F57*105.3%</f>
        <v>0</v>
      </c>
      <c r="H57" s="289">
        <f t="shared" ref="H57:I57" si="5">G57*105%</f>
        <v>0</v>
      </c>
      <c r="I57" s="554">
        <f t="shared" si="5"/>
        <v>0</v>
      </c>
      <c r="J57" s="555"/>
    </row>
    <row r="58" spans="1:10" ht="27.75" customHeight="1">
      <c r="A58" s="287" t="s">
        <v>205</v>
      </c>
      <c r="B58" s="288">
        <v>1130</v>
      </c>
      <c r="C58" s="289">
        <f>'I. Фін результат'!C62</f>
        <v>0</v>
      </c>
      <c r="D58" s="289">
        <f>'I. Фін результат'!D62</f>
        <v>0</v>
      </c>
      <c r="E58" s="289">
        <f>'I. Фін результат'!E62</f>
        <v>0</v>
      </c>
      <c r="F58" s="320">
        <f>'I. Фін результат'!F62</f>
        <v>0</v>
      </c>
      <c r="G58" s="289">
        <f t="shared" si="4"/>
        <v>0</v>
      </c>
      <c r="H58" s="289">
        <f t="shared" ref="H58:I58" si="6">G58*105%</f>
        <v>0</v>
      </c>
      <c r="I58" s="554">
        <f t="shared" si="6"/>
        <v>0</v>
      </c>
      <c r="J58" s="555"/>
    </row>
    <row r="59" spans="1:10" ht="27.75" customHeight="1">
      <c r="A59" s="287" t="s">
        <v>206</v>
      </c>
      <c r="B59" s="288">
        <v>1140</v>
      </c>
      <c r="C59" s="289">
        <f>'I. Фін результат'!C63</f>
        <v>-253</v>
      </c>
      <c r="D59" s="289">
        <f>'I. Фін результат'!D63</f>
        <v>-313</v>
      </c>
      <c r="E59" s="289">
        <f>'I. Фін результат'!E63</f>
        <v>-315</v>
      </c>
      <c r="F59" s="320">
        <f>'I. Фін результат'!F63</f>
        <v>-215</v>
      </c>
      <c r="G59" s="289">
        <f>F59*105%</f>
        <v>-225.75</v>
      </c>
      <c r="H59" s="289">
        <f>G59</f>
        <v>-225.75</v>
      </c>
      <c r="I59" s="554">
        <f>H59</f>
        <v>-225.75</v>
      </c>
      <c r="J59" s="555"/>
    </row>
    <row r="60" spans="1:10" ht="27.75" customHeight="1">
      <c r="A60" s="287" t="s">
        <v>208</v>
      </c>
      <c r="B60" s="288">
        <v>1150</v>
      </c>
      <c r="C60" s="289">
        <f>'I. Фін результат'!C64</f>
        <v>314</v>
      </c>
      <c r="D60" s="289">
        <f>'I. Фін результат'!D64</f>
        <v>280</v>
      </c>
      <c r="E60" s="289">
        <f>'I. Фін результат'!E64</f>
        <v>280</v>
      </c>
      <c r="F60" s="320">
        <f>'I. Фін результат'!F64</f>
        <v>280</v>
      </c>
      <c r="G60" s="289">
        <f>F60*105%</f>
        <v>294</v>
      </c>
      <c r="H60" s="289">
        <f>G60</f>
        <v>294</v>
      </c>
      <c r="I60" s="554">
        <f>H60</f>
        <v>294</v>
      </c>
      <c r="J60" s="555"/>
    </row>
    <row r="61" spans="1:10" ht="27.75" customHeight="1">
      <c r="A61" s="287" t="s">
        <v>209</v>
      </c>
      <c r="B61" s="288">
        <v>1160</v>
      </c>
      <c r="C61" s="289">
        <f>'I. Фін результат'!C67</f>
        <v>-26</v>
      </c>
      <c r="D61" s="289">
        <f>'I. Фін результат'!D67</f>
        <v>0</v>
      </c>
      <c r="E61" s="289">
        <f>'I. Фін результат'!E67</f>
        <v>0</v>
      </c>
      <c r="F61" s="320">
        <f>'I. Фін результат'!F67</f>
        <v>0</v>
      </c>
      <c r="G61" s="289">
        <f t="shared" si="4"/>
        <v>0</v>
      </c>
      <c r="H61" s="289">
        <f t="shared" ref="H61:I61" si="7">G61*105%</f>
        <v>0</v>
      </c>
      <c r="I61" s="554">
        <f t="shared" si="7"/>
        <v>0</v>
      </c>
      <c r="J61" s="555"/>
    </row>
    <row r="62" spans="1:10" ht="28.5" customHeight="1">
      <c r="A62" s="290" t="s">
        <v>79</v>
      </c>
      <c r="B62" s="288">
        <v>1170</v>
      </c>
      <c r="C62" s="291">
        <f>SUM(C53, C56:C61)</f>
        <v>781</v>
      </c>
      <c r="D62" s="291">
        <f t="shared" ref="D62:J62" si="8">SUM(D53, D56:D61)</f>
        <v>814</v>
      </c>
      <c r="E62" s="291">
        <f t="shared" si="8"/>
        <v>-939</v>
      </c>
      <c r="F62" s="292">
        <f t="shared" si="8"/>
        <v>0</v>
      </c>
      <c r="G62" s="291">
        <f t="shared" si="8"/>
        <v>2.7284841053187847E-12</v>
      </c>
      <c r="H62" s="291">
        <f t="shared" si="8"/>
        <v>2.7284841053187847E-12</v>
      </c>
      <c r="I62" s="291">
        <f t="shared" si="8"/>
        <v>2.7284841053187847E-12</v>
      </c>
      <c r="J62" s="291">
        <f t="shared" si="8"/>
        <v>0</v>
      </c>
    </row>
    <row r="63" spans="1:10" ht="27.75" customHeight="1">
      <c r="A63" s="287" t="s">
        <v>210</v>
      </c>
      <c r="B63" s="288">
        <v>1180</v>
      </c>
      <c r="C63" s="289">
        <f>'I. Фін результат'!C71</f>
        <v>-169</v>
      </c>
      <c r="D63" s="289">
        <f>'I. Фін результат'!D71</f>
        <v>-147</v>
      </c>
      <c r="E63" s="289">
        <f>'I. Фін результат'!E71</f>
        <v>0</v>
      </c>
      <c r="F63" s="320">
        <f>'I. Фін результат'!F71</f>
        <v>0</v>
      </c>
      <c r="G63" s="289">
        <v>0</v>
      </c>
      <c r="H63" s="319">
        <v>0</v>
      </c>
      <c r="I63" s="554">
        <v>0</v>
      </c>
      <c r="J63" s="555"/>
    </row>
    <row r="64" spans="1:10" ht="27.75" customHeight="1">
      <c r="A64" s="287" t="s">
        <v>211</v>
      </c>
      <c r="B64" s="288">
        <v>1181</v>
      </c>
      <c r="C64" s="289">
        <f>'I. Фін результат'!C72</f>
        <v>0</v>
      </c>
      <c r="D64" s="289">
        <f>'I. Фін результат'!D72</f>
        <v>0</v>
      </c>
      <c r="E64" s="289">
        <f>'I. Фін результат'!E72</f>
        <v>0</v>
      </c>
      <c r="F64" s="320">
        <f>'I. Фін результат'!F72</f>
        <v>0</v>
      </c>
      <c r="G64" s="289"/>
      <c r="H64" s="289"/>
      <c r="I64" s="289"/>
      <c r="J64" s="289"/>
    </row>
    <row r="65" spans="1:10" ht="42.75" customHeight="1">
      <c r="A65" s="287" t="s">
        <v>212</v>
      </c>
      <c r="B65" s="288">
        <v>1190</v>
      </c>
      <c r="C65" s="289">
        <f>'I. Фін результат'!C73</f>
        <v>0</v>
      </c>
      <c r="D65" s="289">
        <f>'I. Фін результат'!D73</f>
        <v>0</v>
      </c>
      <c r="E65" s="289">
        <f>'I. Фін результат'!E73</f>
        <v>0</v>
      </c>
      <c r="F65" s="320">
        <f>'I. Фін результат'!F73</f>
        <v>0</v>
      </c>
      <c r="G65" s="289"/>
      <c r="H65" s="289"/>
      <c r="I65" s="289"/>
      <c r="J65" s="289"/>
    </row>
    <row r="66" spans="1:10" ht="45.75" customHeight="1">
      <c r="A66" s="287" t="s">
        <v>213</v>
      </c>
      <c r="B66" s="288">
        <v>1191</v>
      </c>
      <c r="C66" s="293" t="str">
        <f>'I. Фін результат'!C74</f>
        <v>(    )</v>
      </c>
      <c r="D66" s="293">
        <f>'I. Фін результат'!D74</f>
        <v>0</v>
      </c>
      <c r="E66" s="293" t="str">
        <f>'I. Фін результат'!E74</f>
        <v>(    )</v>
      </c>
      <c r="F66" s="294">
        <f>'I. Фін результат'!F74</f>
        <v>0</v>
      </c>
      <c r="G66" s="289"/>
      <c r="H66" s="289"/>
      <c r="I66" s="289"/>
      <c r="J66" s="289"/>
    </row>
    <row r="67" spans="1:10" ht="28.5" customHeight="1">
      <c r="A67" s="290" t="s">
        <v>292</v>
      </c>
      <c r="B67" s="288">
        <v>1200</v>
      </c>
      <c r="C67" s="295">
        <f>SUM(C62:C66)</f>
        <v>612</v>
      </c>
      <c r="D67" s="295">
        <f t="shared" ref="D67:J67" si="9">SUM(D62:D66)</f>
        <v>667</v>
      </c>
      <c r="E67" s="295">
        <f t="shared" si="9"/>
        <v>-939</v>
      </c>
      <c r="F67" s="296">
        <f t="shared" si="9"/>
        <v>0</v>
      </c>
      <c r="G67" s="291">
        <f>ROUND(SUM(G62:G66),0)</f>
        <v>0</v>
      </c>
      <c r="H67" s="291">
        <f t="shared" ref="H67:I67" si="10">ROUND(SUM(H62:H66),0)</f>
        <v>0</v>
      </c>
      <c r="I67" s="291">
        <f t="shared" si="10"/>
        <v>0</v>
      </c>
      <c r="J67" s="291">
        <f t="shared" si="9"/>
        <v>0</v>
      </c>
    </row>
    <row r="68" spans="1:10" ht="27.75" customHeight="1">
      <c r="A68" s="287" t="s">
        <v>296</v>
      </c>
      <c r="B68" s="288">
        <v>1201</v>
      </c>
      <c r="C68" s="293">
        <f>'I. Фін результат'!C76</f>
        <v>612</v>
      </c>
      <c r="D68" s="293">
        <f>'I. Фін результат'!D76</f>
        <v>667</v>
      </c>
      <c r="E68" s="293">
        <f>'I. Фін результат'!E76</f>
        <v>0</v>
      </c>
      <c r="F68" s="294"/>
      <c r="G68" s="289"/>
      <c r="H68" s="289"/>
      <c r="I68" s="289"/>
      <c r="J68" s="289"/>
    </row>
    <row r="69" spans="1:10" ht="27.75" customHeight="1">
      <c r="A69" s="287" t="s">
        <v>297</v>
      </c>
      <c r="B69" s="288">
        <v>1202</v>
      </c>
      <c r="C69" s="293" t="str">
        <f>'I. Фін результат'!C77</f>
        <v>(    )</v>
      </c>
      <c r="D69" s="293">
        <f>'I. Фін результат'!D77</f>
        <v>0</v>
      </c>
      <c r="E69" s="293">
        <f>'I. Фін результат'!E77</f>
        <v>-939</v>
      </c>
      <c r="F69" s="294"/>
      <c r="G69" s="289"/>
      <c r="H69" s="289"/>
      <c r="I69" s="289"/>
      <c r="J69" s="289"/>
    </row>
    <row r="70" spans="1:10" ht="24.95" customHeight="1">
      <c r="A70" s="525" t="s">
        <v>111</v>
      </c>
      <c r="B70" s="525"/>
      <c r="C70" s="525"/>
      <c r="D70" s="525"/>
      <c r="E70" s="525"/>
      <c r="F70" s="525"/>
      <c r="G70" s="525"/>
      <c r="H70" s="525"/>
      <c r="I70" s="525"/>
      <c r="J70" s="525"/>
    </row>
    <row r="71" spans="1:10" ht="52.5" customHeight="1">
      <c r="A71" s="297" t="s">
        <v>364</v>
      </c>
      <c r="B71" s="298">
        <v>2110</v>
      </c>
      <c r="C71" s="289">
        <f>'ІІ. Розр. з бюджетом'!C19</f>
        <v>2506</v>
      </c>
      <c r="D71" s="289">
        <f>'ІІ. Розр. з бюджетом'!D19</f>
        <v>2344</v>
      </c>
      <c r="E71" s="289">
        <f>'ІІ. Розр. з бюджетом'!E19</f>
        <v>1320</v>
      </c>
      <c r="F71" s="320">
        <f>'ІІ. Розр. з бюджетом'!F19</f>
        <v>1707</v>
      </c>
      <c r="G71" s="289">
        <f>F71*105%</f>
        <v>1792.3500000000001</v>
      </c>
      <c r="H71" s="289">
        <f t="shared" ref="H71:I73" si="11">G71</f>
        <v>1792.3500000000001</v>
      </c>
      <c r="I71" s="554">
        <f t="shared" si="11"/>
        <v>1792.3500000000001</v>
      </c>
      <c r="J71" s="555"/>
    </row>
    <row r="72" spans="1:10" ht="43.5" customHeight="1">
      <c r="A72" s="299" t="s">
        <v>365</v>
      </c>
      <c r="B72" s="300">
        <v>2120</v>
      </c>
      <c r="C72" s="289">
        <f>'ІІ. Розр. з бюджетом'!C27</f>
        <v>5380</v>
      </c>
      <c r="D72" s="289">
        <f>'ІІ. Розр. з бюджетом'!D27</f>
        <v>5592</v>
      </c>
      <c r="E72" s="289">
        <f>'ІІ. Розр. з бюджетом'!E27</f>
        <v>3648</v>
      </c>
      <c r="F72" s="320">
        <f>'ІІ. Розр. з бюджетом'!F27</f>
        <v>4456</v>
      </c>
      <c r="G72" s="289">
        <f>F72*105%</f>
        <v>4678.8</v>
      </c>
      <c r="H72" s="289">
        <f t="shared" si="11"/>
        <v>4678.8</v>
      </c>
      <c r="I72" s="554">
        <f t="shared" si="11"/>
        <v>4678.8</v>
      </c>
      <c r="J72" s="555"/>
    </row>
    <row r="73" spans="1:10" ht="42.75" customHeight="1">
      <c r="A73" s="297" t="s">
        <v>366</v>
      </c>
      <c r="B73" s="300">
        <v>2130</v>
      </c>
      <c r="C73" s="289">
        <f>'ІІ. Розр. з бюджетом'!C36</f>
        <v>5929</v>
      </c>
      <c r="D73" s="289">
        <f>'ІІ. Розр. з бюджетом'!D36</f>
        <v>6162</v>
      </c>
      <c r="E73" s="289">
        <f>'ІІ. Розр. з бюджетом'!E36</f>
        <v>4393</v>
      </c>
      <c r="F73" s="320">
        <f>'ІІ. Розр. з бюджетом'!F36</f>
        <v>5382</v>
      </c>
      <c r="G73" s="289">
        <f>F73*105%</f>
        <v>5651.1</v>
      </c>
      <c r="H73" s="289">
        <f t="shared" si="11"/>
        <v>5651.1</v>
      </c>
      <c r="I73" s="554">
        <f t="shared" si="11"/>
        <v>5651.1</v>
      </c>
      <c r="J73" s="555"/>
    </row>
    <row r="74" spans="1:10" ht="30.75" customHeight="1">
      <c r="A74" s="301" t="s">
        <v>360</v>
      </c>
      <c r="B74" s="300">
        <v>2200</v>
      </c>
      <c r="C74" s="291">
        <f>'ІІ. Розр. з бюджетом'!C43</f>
        <v>13815</v>
      </c>
      <c r="D74" s="291">
        <f>'ІІ. Розр. з бюджетом'!D43</f>
        <v>14098</v>
      </c>
      <c r="E74" s="291">
        <f>'ІІ. Розр. з бюджетом'!E43</f>
        <v>9361</v>
      </c>
      <c r="F74" s="292">
        <f>'ІІ. Розр. з бюджетом'!F43</f>
        <v>11545</v>
      </c>
      <c r="G74" s="291">
        <f>SUM(G71:G73)</f>
        <v>12122.25</v>
      </c>
      <c r="H74" s="291">
        <f t="shared" ref="H74:I74" si="12">SUM(H71:H73)</f>
        <v>12122.25</v>
      </c>
      <c r="I74" s="291">
        <f t="shared" si="12"/>
        <v>12122.25</v>
      </c>
      <c r="J74" s="289"/>
    </row>
    <row r="75" spans="1:10" ht="24.95" customHeight="1">
      <c r="A75" s="525" t="s">
        <v>110</v>
      </c>
      <c r="B75" s="525"/>
      <c r="C75" s="525"/>
      <c r="D75" s="525"/>
      <c r="E75" s="525"/>
      <c r="F75" s="525"/>
      <c r="G75" s="525"/>
      <c r="H75" s="525"/>
      <c r="I75" s="525"/>
      <c r="J75" s="525"/>
    </row>
    <row r="76" spans="1:10" ht="30.75" customHeight="1">
      <c r="A76" s="301" t="s">
        <v>214</v>
      </c>
      <c r="B76" s="300">
        <v>3405</v>
      </c>
      <c r="C76" s="291">
        <f>'ІІІ. Рух грош. коштів'!C66</f>
        <v>1258</v>
      </c>
      <c r="D76" s="291">
        <f>'ІІІ. Рух грош. коштів'!D66</f>
        <v>1424</v>
      </c>
      <c r="E76" s="292">
        <f>'ІІІ. Рух грош. коштів'!E66</f>
        <v>515</v>
      </c>
      <c r="F76" s="292">
        <f>'ІІІ. Рух грош. коштів'!F66</f>
        <v>332</v>
      </c>
      <c r="G76" s="289" t="s">
        <v>150</v>
      </c>
      <c r="H76" s="289" t="s">
        <v>150</v>
      </c>
      <c r="I76" s="289" t="s">
        <v>150</v>
      </c>
      <c r="J76" s="289" t="s">
        <v>150</v>
      </c>
    </row>
    <row r="77" spans="1:10" ht="27.75" customHeight="1">
      <c r="A77" s="287" t="s">
        <v>282</v>
      </c>
      <c r="B77" s="298">
        <v>3030</v>
      </c>
      <c r="C77" s="289">
        <f>'ІІІ. Рух грош. коштів'!C12</f>
        <v>0</v>
      </c>
      <c r="D77" s="289">
        <f>'ІІІ. Рух грош. коштів'!D12</f>
        <v>0</v>
      </c>
      <c r="E77" s="480">
        <f>'ІІІ. Рух грош. коштів'!E12</f>
        <v>1500</v>
      </c>
      <c r="F77" s="320">
        <f>'ІІІ. Рух грош. коштів'!F12</f>
        <v>0</v>
      </c>
      <c r="G77" s="289"/>
      <c r="H77" s="289"/>
      <c r="I77" s="289"/>
      <c r="J77" s="289"/>
    </row>
    <row r="78" spans="1:10" ht="27.75" customHeight="1">
      <c r="A78" s="287" t="s">
        <v>215</v>
      </c>
      <c r="B78" s="298">
        <v>3195</v>
      </c>
      <c r="C78" s="289">
        <f>'ІІІ. Рух грош. коштів'!C34</f>
        <v>4302</v>
      </c>
      <c r="D78" s="289">
        <f>'ІІІ. Рух грош. коштів'!D34</f>
        <v>2831</v>
      </c>
      <c r="E78" s="480">
        <f>'ІІІ. Рух грош. коштів'!E34</f>
        <v>1832</v>
      </c>
      <c r="F78" s="320">
        <f>'ІІІ. Рух грош. коштів'!F34</f>
        <v>2003</v>
      </c>
      <c r="G78" s="289" t="s">
        <v>150</v>
      </c>
      <c r="H78" s="289" t="s">
        <v>150</v>
      </c>
      <c r="I78" s="289" t="s">
        <v>150</v>
      </c>
      <c r="J78" s="289" t="s">
        <v>150</v>
      </c>
    </row>
    <row r="79" spans="1:10" ht="27.75" customHeight="1">
      <c r="A79" s="287" t="s">
        <v>114</v>
      </c>
      <c r="B79" s="298">
        <v>3295</v>
      </c>
      <c r="C79" s="289">
        <f>'ІІІ. Рух грош. коштів'!C52</f>
        <v>-5686</v>
      </c>
      <c r="D79" s="289">
        <f>'ІІІ. Рух грош. коштів'!D52</f>
        <v>-1700</v>
      </c>
      <c r="E79" s="480">
        <f>'ІІІ. Рух грош. коштів'!E52</f>
        <v>-379</v>
      </c>
      <c r="F79" s="320">
        <f>'ІІІ. Рух грош. коштів'!F52</f>
        <v>-200</v>
      </c>
      <c r="G79" s="289" t="s">
        <v>150</v>
      </c>
      <c r="H79" s="289" t="s">
        <v>150</v>
      </c>
      <c r="I79" s="289" t="s">
        <v>150</v>
      </c>
      <c r="J79" s="289" t="s">
        <v>150</v>
      </c>
    </row>
    <row r="80" spans="1:10" ht="27.75" customHeight="1">
      <c r="A80" s="287" t="s">
        <v>216</v>
      </c>
      <c r="B80" s="298">
        <v>3395</v>
      </c>
      <c r="C80" s="484">
        <f>'ІІІ. Рух грош. коштів'!C64</f>
        <v>641</v>
      </c>
      <c r="D80" s="289">
        <f>'ІІІ. Рух грош. коштів'!D64</f>
        <v>-1878</v>
      </c>
      <c r="E80" s="480">
        <f>'ІІІ. Рух грош. коштів'!E64</f>
        <v>-1636</v>
      </c>
      <c r="F80" s="320">
        <f>'ІІІ. Рух грош. коштів'!F64</f>
        <v>-1761</v>
      </c>
      <c r="G80" s="289" t="s">
        <v>150</v>
      </c>
      <c r="H80" s="289" t="s">
        <v>150</v>
      </c>
      <c r="I80" s="289" t="s">
        <v>150</v>
      </c>
      <c r="J80" s="289" t="s">
        <v>150</v>
      </c>
    </row>
    <row r="81" spans="1:10" ht="27.75" customHeight="1">
      <c r="A81" s="287" t="s">
        <v>118</v>
      </c>
      <c r="B81" s="298">
        <v>3410</v>
      </c>
      <c r="C81" s="484">
        <f>'ІІІ. Рух грош. коштів'!C67</f>
        <v>0</v>
      </c>
      <c r="D81" s="289">
        <f>'ІІІ. Рух грош. коштів'!D67</f>
        <v>0</v>
      </c>
      <c r="E81" s="480">
        <f>'ІІІ. Рух грош. коштів'!E67</f>
        <v>0</v>
      </c>
      <c r="F81" s="320">
        <f>'ІІІ. Рух грош. коштів'!F67</f>
        <v>0</v>
      </c>
      <c r="G81" s="289" t="s">
        <v>150</v>
      </c>
      <c r="H81" s="289" t="s">
        <v>150</v>
      </c>
      <c r="I81" s="289" t="s">
        <v>150</v>
      </c>
      <c r="J81" s="289" t="s">
        <v>150</v>
      </c>
    </row>
    <row r="82" spans="1:10" ht="30.75" customHeight="1">
      <c r="A82" s="301" t="s">
        <v>217</v>
      </c>
      <c r="B82" s="300">
        <v>3415</v>
      </c>
      <c r="C82" s="292">
        <f>SUM(C76,C78:C81)</f>
        <v>515</v>
      </c>
      <c r="D82" s="291">
        <f>SUM(D76,D78:D81)</f>
        <v>677</v>
      </c>
      <c r="E82" s="292">
        <f>SUM(E76,E78:E81)</f>
        <v>332</v>
      </c>
      <c r="F82" s="292">
        <f>SUM(F76,F78:F81)</f>
        <v>374</v>
      </c>
      <c r="G82" s="289" t="s">
        <v>150</v>
      </c>
      <c r="H82" s="289" t="s">
        <v>150</v>
      </c>
      <c r="I82" s="289" t="s">
        <v>150</v>
      </c>
      <c r="J82" s="289" t="s">
        <v>150</v>
      </c>
    </row>
    <row r="83" spans="1:10" ht="24.95" customHeight="1">
      <c r="A83" s="547" t="s">
        <v>144</v>
      </c>
      <c r="B83" s="547"/>
      <c r="C83" s="547"/>
      <c r="D83" s="547"/>
      <c r="E83" s="547"/>
      <c r="F83" s="547"/>
      <c r="G83" s="547"/>
      <c r="H83" s="547"/>
      <c r="I83" s="547"/>
      <c r="J83" s="547"/>
    </row>
    <row r="84" spans="1:10" ht="27.75" customHeight="1">
      <c r="A84" s="302" t="s">
        <v>143</v>
      </c>
      <c r="B84" s="303">
        <v>4000</v>
      </c>
      <c r="C84" s="292">
        <f>'IV. Кап. інвестиції'!C7</f>
        <v>5686</v>
      </c>
      <c r="D84" s="292">
        <f>'IV. Кап. інвестиції'!D7</f>
        <v>1700</v>
      </c>
      <c r="E84" s="292">
        <f>'IV. Кап. інвестиції'!E7</f>
        <v>379</v>
      </c>
      <c r="F84" s="292">
        <f>'IV. Кап. інвестиції'!F7</f>
        <v>200</v>
      </c>
      <c r="G84" s="292"/>
      <c r="H84" s="292"/>
      <c r="I84" s="292"/>
      <c r="J84" s="284"/>
    </row>
    <row r="85" spans="1:10" ht="24.95" customHeight="1">
      <c r="A85" s="551" t="s">
        <v>147</v>
      </c>
      <c r="B85" s="551"/>
      <c r="C85" s="551"/>
      <c r="D85" s="551"/>
      <c r="E85" s="551"/>
      <c r="F85" s="551"/>
      <c r="G85" s="551"/>
      <c r="H85" s="551"/>
      <c r="I85" s="551"/>
      <c r="J85" s="551"/>
    </row>
    <row r="86" spans="1:10" ht="27.75" customHeight="1">
      <c r="A86" s="304" t="s">
        <v>218</v>
      </c>
      <c r="B86" s="303">
        <v>5040</v>
      </c>
      <c r="C86" s="305">
        <f t="shared" ref="C86:J86" si="13">(C67/C46)*100</f>
        <v>1.1373984797517052</v>
      </c>
      <c r="D86" s="305">
        <f t="shared" si="13"/>
        <v>1.2384648235141207</v>
      </c>
      <c r="E86" s="305">
        <f t="shared" si="13"/>
        <v>-2.7252938615585545</v>
      </c>
      <c r="F86" s="305">
        <f t="shared" si="13"/>
        <v>0</v>
      </c>
      <c r="G86" s="305">
        <f t="shared" si="13"/>
        <v>0</v>
      </c>
      <c r="H86" s="305">
        <f t="shared" si="13"/>
        <v>0</v>
      </c>
      <c r="I86" s="305">
        <f t="shared" si="13"/>
        <v>0</v>
      </c>
      <c r="J86" s="284" t="e">
        <f t="shared" si="13"/>
        <v>#DIV/0!</v>
      </c>
    </row>
    <row r="87" spans="1:10" ht="27.75" customHeight="1">
      <c r="A87" s="304" t="s">
        <v>219</v>
      </c>
      <c r="B87" s="303">
        <v>5020</v>
      </c>
      <c r="C87" s="305">
        <f>(C67/C98)*100</f>
        <v>1.6350084154844915</v>
      </c>
      <c r="D87" s="305">
        <f t="shared" ref="D87:F87" si="14">(D67/D98)*100</f>
        <v>1.8214588055381085</v>
      </c>
      <c r="E87" s="305">
        <f t="shared" si="14"/>
        <v>-2.6016845838412945</v>
      </c>
      <c r="F87" s="305">
        <f t="shared" si="14"/>
        <v>0</v>
      </c>
      <c r="G87" s="284" t="s">
        <v>150</v>
      </c>
      <c r="H87" s="284" t="s">
        <v>150</v>
      </c>
      <c r="I87" s="284" t="s">
        <v>150</v>
      </c>
      <c r="J87" s="284" t="s">
        <v>150</v>
      </c>
    </row>
    <row r="88" spans="1:10" ht="27.75" customHeight="1">
      <c r="A88" s="304" t="s">
        <v>220</v>
      </c>
      <c r="B88" s="303">
        <v>5030</v>
      </c>
      <c r="C88" s="305">
        <f>(C67/C99)*100</f>
        <v>2.434270713177678</v>
      </c>
      <c r="D88" s="305">
        <f t="shared" ref="D88:F88" si="15">(D67/D99)*100</f>
        <v>2.5974531718524863</v>
      </c>
      <c r="E88" s="305">
        <f t="shared" si="15"/>
        <v>-3.8798446409387655</v>
      </c>
      <c r="F88" s="305">
        <f t="shared" si="15"/>
        <v>0</v>
      </c>
      <c r="G88" s="284" t="s">
        <v>150</v>
      </c>
      <c r="H88" s="284" t="s">
        <v>150</v>
      </c>
      <c r="I88" s="284" t="s">
        <v>150</v>
      </c>
      <c r="J88" s="284" t="s">
        <v>150</v>
      </c>
    </row>
    <row r="89" spans="1:10" ht="27.75" customHeight="1">
      <c r="A89" s="304" t="s">
        <v>154</v>
      </c>
      <c r="B89" s="303">
        <v>5110</v>
      </c>
      <c r="C89" s="305">
        <f>C99/C102</f>
        <v>2.0456468673718469</v>
      </c>
      <c r="D89" s="305">
        <f t="shared" ref="D89:F89" si="16">D99/D102</f>
        <v>2.3472577696526509</v>
      </c>
      <c r="E89" s="305">
        <f t="shared" si="16"/>
        <v>2.0354920100925149</v>
      </c>
      <c r="F89" s="305">
        <f t="shared" si="16"/>
        <v>2.1037899860917944</v>
      </c>
      <c r="G89" s="284" t="s">
        <v>150</v>
      </c>
      <c r="H89" s="284" t="s">
        <v>150</v>
      </c>
      <c r="I89" s="284" t="s">
        <v>150</v>
      </c>
      <c r="J89" s="284" t="s">
        <v>150</v>
      </c>
    </row>
    <row r="90" spans="1:10" ht="27.75" customHeight="1">
      <c r="A90" s="304" t="s">
        <v>221</v>
      </c>
      <c r="B90" s="303">
        <v>5220</v>
      </c>
      <c r="C90" s="305">
        <f>C95/C94</f>
        <v>0.42064472302846911</v>
      </c>
      <c r="D90" s="305">
        <f t="shared" ref="D90:F90" si="17">D95/D94</f>
        <v>0.43151464334910461</v>
      </c>
      <c r="E90" s="305">
        <f t="shared" si="17"/>
        <v>0.47253622522439725</v>
      </c>
      <c r="F90" s="305">
        <f t="shared" si="17"/>
        <v>0.52767821585025887</v>
      </c>
      <c r="G90" s="284" t="s">
        <v>150</v>
      </c>
      <c r="H90" s="284" t="s">
        <v>150</v>
      </c>
      <c r="I90" s="284" t="s">
        <v>150</v>
      </c>
      <c r="J90" s="284" t="s">
        <v>150</v>
      </c>
    </row>
    <row r="91" spans="1:10" ht="33.75" customHeight="1">
      <c r="A91" s="545" t="s">
        <v>146</v>
      </c>
      <c r="B91" s="545"/>
      <c r="C91" s="545"/>
      <c r="D91" s="545"/>
      <c r="E91" s="545"/>
      <c r="F91" s="545"/>
      <c r="G91" s="545"/>
      <c r="H91" s="545"/>
      <c r="I91" s="545"/>
      <c r="J91" s="545"/>
    </row>
    <row r="92" spans="1:10" ht="27.75" customHeight="1">
      <c r="A92" s="302" t="s">
        <v>222</v>
      </c>
      <c r="B92" s="303">
        <v>6000</v>
      </c>
      <c r="C92" s="461">
        <v>33604</v>
      </c>
      <c r="D92" s="292">
        <v>34312</v>
      </c>
      <c r="E92" s="292">
        <v>32061</v>
      </c>
      <c r="F92" s="292">
        <v>32261</v>
      </c>
      <c r="G92" s="292" t="s">
        <v>150</v>
      </c>
      <c r="H92" s="292" t="s">
        <v>150</v>
      </c>
      <c r="I92" s="292" t="s">
        <v>150</v>
      </c>
      <c r="J92" s="284" t="s">
        <v>150</v>
      </c>
    </row>
    <row r="93" spans="1:10" ht="27.75" customHeight="1">
      <c r="A93" s="304" t="s">
        <v>299</v>
      </c>
      <c r="B93" s="303">
        <v>6001</v>
      </c>
      <c r="C93" s="462">
        <f>C94-C95</f>
        <v>18763</v>
      </c>
      <c r="D93" s="462">
        <f>D94-D95</f>
        <v>18984</v>
      </c>
      <c r="E93" s="480">
        <f>E94-E95</f>
        <v>17218</v>
      </c>
      <c r="F93" s="480">
        <f>F94-F95</f>
        <v>15418</v>
      </c>
      <c r="G93" s="284" t="s">
        <v>150</v>
      </c>
      <c r="H93" s="284" t="s">
        <v>150</v>
      </c>
      <c r="I93" s="284" t="s">
        <v>150</v>
      </c>
      <c r="J93" s="284" t="s">
        <v>150</v>
      </c>
    </row>
    <row r="94" spans="1:10" ht="27.75" customHeight="1">
      <c r="A94" s="304" t="s">
        <v>223</v>
      </c>
      <c r="B94" s="303">
        <v>6002</v>
      </c>
      <c r="C94" s="462">
        <v>32386</v>
      </c>
      <c r="D94" s="447">
        <v>33394</v>
      </c>
      <c r="E94" s="480">
        <v>32643</v>
      </c>
      <c r="F94" s="480">
        <v>32643</v>
      </c>
      <c r="G94" s="284" t="s">
        <v>150</v>
      </c>
      <c r="H94" s="284" t="s">
        <v>150</v>
      </c>
      <c r="I94" s="284" t="s">
        <v>150</v>
      </c>
      <c r="J94" s="284" t="s">
        <v>150</v>
      </c>
    </row>
    <row r="95" spans="1:10" ht="27.75" customHeight="1">
      <c r="A95" s="304" t="s">
        <v>224</v>
      </c>
      <c r="B95" s="303">
        <v>6003</v>
      </c>
      <c r="C95" s="463">
        <v>13623</v>
      </c>
      <c r="D95" s="447">
        <v>14410</v>
      </c>
      <c r="E95" s="480">
        <v>15425</v>
      </c>
      <c r="F95" s="480">
        <v>17225</v>
      </c>
      <c r="G95" s="284" t="s">
        <v>150</v>
      </c>
      <c r="H95" s="284" t="s">
        <v>150</v>
      </c>
      <c r="I95" s="284" t="s">
        <v>150</v>
      </c>
      <c r="J95" s="284" t="s">
        <v>150</v>
      </c>
    </row>
    <row r="96" spans="1:10" ht="27.75" customHeight="1">
      <c r="A96" s="302" t="s">
        <v>225</v>
      </c>
      <c r="B96" s="303">
        <v>6010</v>
      </c>
      <c r="C96" s="461">
        <v>3827</v>
      </c>
      <c r="D96" s="292">
        <v>2307</v>
      </c>
      <c r="E96" s="292">
        <v>4031</v>
      </c>
      <c r="F96" s="292">
        <v>3445</v>
      </c>
      <c r="G96" s="292" t="s">
        <v>150</v>
      </c>
      <c r="H96" s="292" t="s">
        <v>150</v>
      </c>
      <c r="I96" s="292" t="s">
        <v>150</v>
      </c>
      <c r="J96" s="284" t="s">
        <v>150</v>
      </c>
    </row>
    <row r="97" spans="1:10" ht="27.75" customHeight="1">
      <c r="A97" s="304" t="s">
        <v>300</v>
      </c>
      <c r="B97" s="303">
        <v>6011</v>
      </c>
      <c r="C97" s="462">
        <v>515</v>
      </c>
      <c r="D97" s="480">
        <f>D82</f>
        <v>677</v>
      </c>
      <c r="E97" s="480">
        <f>E82</f>
        <v>332</v>
      </c>
      <c r="F97" s="480">
        <f>F82</f>
        <v>374</v>
      </c>
      <c r="G97" s="284" t="s">
        <v>150</v>
      </c>
      <c r="H97" s="284" t="s">
        <v>150</v>
      </c>
      <c r="I97" s="284" t="s">
        <v>150</v>
      </c>
      <c r="J97" s="284" t="s">
        <v>150</v>
      </c>
    </row>
    <row r="98" spans="1:10" ht="27.75" customHeight="1">
      <c r="A98" s="302" t="s">
        <v>168</v>
      </c>
      <c r="B98" s="303">
        <v>6020</v>
      </c>
      <c r="C98" s="461">
        <f t="shared" ref="C98" si="18">C92+C96</f>
        <v>37431</v>
      </c>
      <c r="D98" s="292">
        <v>36619</v>
      </c>
      <c r="E98" s="292">
        <f t="shared" ref="E98" si="19">E92+E96</f>
        <v>36092</v>
      </c>
      <c r="F98" s="292">
        <f t="shared" ref="F98" si="20">F92+F96</f>
        <v>35706</v>
      </c>
      <c r="G98" s="292" t="s">
        <v>150</v>
      </c>
      <c r="H98" s="292" t="s">
        <v>150</v>
      </c>
      <c r="I98" s="292" t="s">
        <v>150</v>
      </c>
      <c r="J98" s="284" t="s">
        <v>150</v>
      </c>
    </row>
    <row r="99" spans="1:10" ht="27.75" customHeight="1">
      <c r="A99" s="302" t="s">
        <v>108</v>
      </c>
      <c r="B99" s="303">
        <v>6030</v>
      </c>
      <c r="C99" s="462">
        <v>25141</v>
      </c>
      <c r="D99" s="292">
        <v>25679</v>
      </c>
      <c r="E99" s="292">
        <v>24202</v>
      </c>
      <c r="F99" s="292">
        <f>E99+'I. Фін результат'!F75+'ІІ. Розр. з бюджетом'!G10</f>
        <v>24202</v>
      </c>
      <c r="G99" s="284" t="s">
        <v>150</v>
      </c>
      <c r="H99" s="284" t="s">
        <v>150</v>
      </c>
      <c r="I99" s="284" t="s">
        <v>150</v>
      </c>
      <c r="J99" s="284"/>
    </row>
    <row r="100" spans="1:10" ht="27.75" customHeight="1">
      <c r="A100" s="304" t="s">
        <v>119</v>
      </c>
      <c r="B100" s="303">
        <v>6040</v>
      </c>
      <c r="C100" s="462">
        <v>5385</v>
      </c>
      <c r="D100" s="447">
        <v>3859</v>
      </c>
      <c r="E100" s="480">
        <v>3877</v>
      </c>
      <c r="F100" s="480">
        <v>2407</v>
      </c>
      <c r="G100" s="284" t="s">
        <v>150</v>
      </c>
      <c r="H100" s="284" t="s">
        <v>150</v>
      </c>
      <c r="I100" s="284" t="s">
        <v>150</v>
      </c>
      <c r="J100" s="284" t="s">
        <v>150</v>
      </c>
    </row>
    <row r="101" spans="1:10" ht="27.75" customHeight="1">
      <c r="A101" s="304" t="s">
        <v>120</v>
      </c>
      <c r="B101" s="303">
        <v>6050</v>
      </c>
      <c r="C101" s="462">
        <v>6905</v>
      </c>
      <c r="D101" s="447">
        <v>7081</v>
      </c>
      <c r="E101" s="480">
        <v>8013</v>
      </c>
      <c r="F101" s="480">
        <v>9097</v>
      </c>
      <c r="G101" s="284" t="s">
        <v>150</v>
      </c>
      <c r="H101" s="284" t="s">
        <v>150</v>
      </c>
      <c r="I101" s="284" t="s">
        <v>150</v>
      </c>
      <c r="J101" s="284" t="s">
        <v>150</v>
      </c>
    </row>
    <row r="102" spans="1:10" ht="27.75" customHeight="1">
      <c r="A102" s="302" t="s">
        <v>167</v>
      </c>
      <c r="B102" s="303">
        <v>6060</v>
      </c>
      <c r="C102" s="464">
        <f>SUM(C100:C101)</f>
        <v>12290</v>
      </c>
      <c r="D102" s="292">
        <v>10940</v>
      </c>
      <c r="E102" s="292">
        <f>SUM(E100:E101)</f>
        <v>11890</v>
      </c>
      <c r="F102" s="292">
        <f>SUM(F100:F101)</f>
        <v>11504</v>
      </c>
      <c r="G102" s="292" t="s">
        <v>150</v>
      </c>
      <c r="H102" s="292" t="s">
        <v>150</v>
      </c>
      <c r="I102" s="292" t="s">
        <v>150</v>
      </c>
      <c r="J102" s="284" t="s">
        <v>150</v>
      </c>
    </row>
    <row r="103" spans="1:10" ht="27.75" customHeight="1">
      <c r="A103" s="304" t="s">
        <v>301</v>
      </c>
      <c r="B103" s="303">
        <v>6070</v>
      </c>
      <c r="C103" s="463">
        <v>0</v>
      </c>
      <c r="D103" s="447"/>
      <c r="E103" s="480"/>
      <c r="F103" s="480"/>
      <c r="G103" s="284" t="s">
        <v>150</v>
      </c>
      <c r="H103" s="284" t="s">
        <v>150</v>
      </c>
      <c r="I103" s="284" t="s">
        <v>150</v>
      </c>
      <c r="J103" s="284"/>
    </row>
    <row r="104" spans="1:10" ht="27.75" customHeight="1">
      <c r="A104" s="304" t="s">
        <v>302</v>
      </c>
      <c r="B104" s="303">
        <v>6080</v>
      </c>
      <c r="C104" s="463">
        <v>0</v>
      </c>
      <c r="D104" s="447">
        <v>3859</v>
      </c>
      <c r="E104" s="480">
        <v>3877</v>
      </c>
      <c r="F104" s="480">
        <v>2407</v>
      </c>
      <c r="G104" s="284" t="s">
        <v>150</v>
      </c>
      <c r="H104" s="284" t="s">
        <v>150</v>
      </c>
      <c r="I104" s="284" t="s">
        <v>150</v>
      </c>
      <c r="J104" s="284" t="s">
        <v>150</v>
      </c>
    </row>
    <row r="105" spans="1:10" ht="27.75" customHeight="1">
      <c r="A105" s="302" t="s">
        <v>342</v>
      </c>
      <c r="B105" s="303">
        <v>6090</v>
      </c>
      <c r="C105" s="464">
        <f>C99+C102</f>
        <v>37431</v>
      </c>
      <c r="D105" s="292">
        <v>36619</v>
      </c>
      <c r="E105" s="292">
        <f t="shared" ref="E105" si="21">E99+E102</f>
        <v>36092</v>
      </c>
      <c r="F105" s="292">
        <f t="shared" ref="F105" si="22">F99+F102</f>
        <v>35706</v>
      </c>
      <c r="G105" s="284" t="s">
        <v>150</v>
      </c>
      <c r="H105" s="284" t="s">
        <v>150</v>
      </c>
      <c r="I105" s="284" t="s">
        <v>150</v>
      </c>
      <c r="J105" s="284"/>
    </row>
    <row r="106" spans="1:10" ht="27.75" customHeight="1">
      <c r="A106" s="302" t="s">
        <v>343</v>
      </c>
      <c r="B106" s="303">
        <v>6099</v>
      </c>
      <c r="C106" s="465">
        <f>C98-C105</f>
        <v>0</v>
      </c>
      <c r="D106" s="292">
        <v>0</v>
      </c>
      <c r="E106" s="292">
        <f>E98-E105</f>
        <v>0</v>
      </c>
      <c r="F106" s="292">
        <f>F98-F105</f>
        <v>0</v>
      </c>
      <c r="G106" s="292" t="s">
        <v>150</v>
      </c>
      <c r="H106" s="292" t="s">
        <v>150</v>
      </c>
      <c r="I106" s="292" t="s">
        <v>150</v>
      </c>
      <c r="J106" s="284" t="s">
        <v>150</v>
      </c>
    </row>
    <row r="107" spans="1:10" s="194" customFormat="1" ht="33.75" customHeight="1">
      <c r="A107" s="525" t="s">
        <v>226</v>
      </c>
      <c r="B107" s="525"/>
      <c r="C107" s="525"/>
      <c r="D107" s="525"/>
      <c r="E107" s="525"/>
      <c r="F107" s="525"/>
      <c r="G107" s="525"/>
      <c r="H107" s="525"/>
      <c r="I107" s="525"/>
      <c r="J107" s="525"/>
    </row>
    <row r="108" spans="1:10" ht="47.25" customHeight="1">
      <c r="A108" s="290" t="s">
        <v>283</v>
      </c>
      <c r="B108" s="306" t="s">
        <v>227</v>
      </c>
      <c r="C108" s="464">
        <f>SUM(C109:C111)</f>
        <v>2290</v>
      </c>
      <c r="D108" s="291">
        <f t="shared" ref="D108:J108" si="23">SUM(D109:D111)</f>
        <v>0</v>
      </c>
      <c r="E108" s="292">
        <f t="shared" si="23"/>
        <v>0</v>
      </c>
      <c r="F108" s="307" t="e">
        <f t="shared" si="23"/>
        <v>#REF!</v>
      </c>
      <c r="G108" s="291">
        <f t="shared" si="23"/>
        <v>0</v>
      </c>
      <c r="H108" s="291">
        <f t="shared" si="23"/>
        <v>0</v>
      </c>
      <c r="I108" s="291">
        <f t="shared" si="23"/>
        <v>0</v>
      </c>
      <c r="J108" s="289">
        <f t="shared" si="23"/>
        <v>0</v>
      </c>
    </row>
    <row r="109" spans="1:10" ht="27.75" customHeight="1">
      <c r="A109" s="287" t="s">
        <v>303</v>
      </c>
      <c r="B109" s="306" t="s">
        <v>228</v>
      </c>
      <c r="C109" s="463">
        <v>2290</v>
      </c>
      <c r="D109" s="289">
        <v>0</v>
      </c>
      <c r="E109" s="480">
        <v>0</v>
      </c>
      <c r="F109" s="308" t="e">
        <f>#REF!</f>
        <v>#REF!</v>
      </c>
      <c r="G109" s="289"/>
      <c r="H109" s="289"/>
      <c r="I109" s="289"/>
      <c r="J109" s="289"/>
    </row>
    <row r="110" spans="1:10" ht="27.75" customHeight="1">
      <c r="A110" s="287" t="s">
        <v>304</v>
      </c>
      <c r="B110" s="306" t="s">
        <v>229</v>
      </c>
      <c r="C110" s="463">
        <v>0</v>
      </c>
      <c r="D110" s="289"/>
      <c r="E110" s="480"/>
      <c r="F110" s="308" t="e">
        <f>#REF!</f>
        <v>#REF!</v>
      </c>
      <c r="G110" s="289"/>
      <c r="H110" s="289"/>
      <c r="I110" s="289"/>
      <c r="J110" s="289"/>
    </row>
    <row r="111" spans="1:10" ht="27.75" customHeight="1">
      <c r="A111" s="287" t="s">
        <v>305</v>
      </c>
      <c r="B111" s="306" t="s">
        <v>230</v>
      </c>
      <c r="C111" s="463">
        <v>0</v>
      </c>
      <c r="D111" s="289"/>
      <c r="E111" s="480"/>
      <c r="F111" s="308" t="e">
        <f>#REF!</f>
        <v>#REF!</v>
      </c>
      <c r="G111" s="289"/>
      <c r="H111" s="289"/>
      <c r="I111" s="289"/>
      <c r="J111" s="289"/>
    </row>
    <row r="112" spans="1:10" ht="44.25" customHeight="1">
      <c r="A112" s="290" t="s">
        <v>284</v>
      </c>
      <c r="B112" s="306" t="s">
        <v>231</v>
      </c>
      <c r="C112" s="464">
        <f>SUM(C113:C115)</f>
        <v>1293</v>
      </c>
      <c r="D112" s="292">
        <f t="shared" ref="D112:J112" si="24">SUM(D113:D115)</f>
        <v>1488</v>
      </c>
      <c r="E112" s="292">
        <f t="shared" si="24"/>
        <v>1321</v>
      </c>
      <c r="F112" s="292">
        <f t="shared" si="24"/>
        <v>1546</v>
      </c>
      <c r="G112" s="292">
        <f t="shared" si="24"/>
        <v>1056</v>
      </c>
      <c r="H112" s="292">
        <f t="shared" si="24"/>
        <v>956</v>
      </c>
      <c r="I112" s="292">
        <f t="shared" si="24"/>
        <v>458</v>
      </c>
      <c r="J112" s="289">
        <f t="shared" si="24"/>
        <v>0</v>
      </c>
    </row>
    <row r="113" spans="1:10" ht="27.75" customHeight="1">
      <c r="A113" s="287" t="s">
        <v>303</v>
      </c>
      <c r="B113" s="306" t="s">
        <v>232</v>
      </c>
      <c r="C113" s="463">
        <v>1150</v>
      </c>
      <c r="D113" s="284">
        <v>0</v>
      </c>
      <c r="E113" s="480">
        <v>1321</v>
      </c>
      <c r="F113" s="320"/>
      <c r="G113" s="284"/>
      <c r="H113" s="284"/>
      <c r="I113" s="284"/>
      <c r="J113" s="289"/>
    </row>
    <row r="114" spans="1:10" ht="27.75" customHeight="1">
      <c r="A114" s="287" t="s">
        <v>304</v>
      </c>
      <c r="B114" s="306" t="s">
        <v>233</v>
      </c>
      <c r="C114" s="466">
        <v>0</v>
      </c>
      <c r="D114" s="284">
        <v>1488</v>
      </c>
      <c r="E114" s="480"/>
      <c r="F114" s="320">
        <v>1546</v>
      </c>
      <c r="G114" s="480">
        <v>1056</v>
      </c>
      <c r="H114" s="480">
        <v>956</v>
      </c>
      <c r="I114" s="480">
        <v>458</v>
      </c>
      <c r="J114" s="289"/>
    </row>
    <row r="115" spans="1:10" ht="27.75" customHeight="1">
      <c r="A115" s="287" t="s">
        <v>305</v>
      </c>
      <c r="B115" s="306" t="s">
        <v>234</v>
      </c>
      <c r="C115" s="463">
        <v>143</v>
      </c>
      <c r="D115" s="284">
        <v>0</v>
      </c>
      <c r="E115" s="480">
        <v>0</v>
      </c>
      <c r="F115" s="320"/>
      <c r="G115" s="284"/>
      <c r="H115" s="284"/>
      <c r="I115" s="284"/>
      <c r="J115" s="289"/>
    </row>
    <row r="116" spans="1:10" ht="31.5" customHeight="1">
      <c r="A116" s="525" t="s">
        <v>235</v>
      </c>
      <c r="B116" s="525"/>
      <c r="C116" s="525"/>
      <c r="D116" s="525"/>
      <c r="E116" s="525"/>
      <c r="F116" s="525"/>
      <c r="G116" s="525"/>
      <c r="H116" s="525"/>
      <c r="I116" s="525"/>
      <c r="J116" s="525"/>
    </row>
    <row r="117" spans="1:10" s="170" customFormat="1" ht="84" customHeight="1">
      <c r="A117" s="301" t="s">
        <v>430</v>
      </c>
      <c r="B117" s="306" t="s">
        <v>236</v>
      </c>
      <c r="C117" s="291">
        <f>SUM(C118:C120)</f>
        <v>207</v>
      </c>
      <c r="D117" s="291">
        <f>SUM(D118:D120)</f>
        <v>214</v>
      </c>
      <c r="E117" s="291">
        <f>SUM(E118:E120)</f>
        <v>175</v>
      </c>
      <c r="F117" s="292">
        <f>SUM(F118:F120)</f>
        <v>173</v>
      </c>
      <c r="G117" s="289" t="s">
        <v>150</v>
      </c>
      <c r="H117" s="289" t="s">
        <v>150</v>
      </c>
      <c r="I117" s="289" t="s">
        <v>150</v>
      </c>
      <c r="J117" s="289" t="s">
        <v>150</v>
      </c>
    </row>
    <row r="118" spans="1:10" ht="27.75" customHeight="1">
      <c r="A118" s="287" t="s">
        <v>163</v>
      </c>
      <c r="B118" s="306" t="s">
        <v>237</v>
      </c>
      <c r="C118" s="289">
        <v>1</v>
      </c>
      <c r="D118" s="289">
        <v>1</v>
      </c>
      <c r="E118" s="289">
        <v>1</v>
      </c>
      <c r="F118" s="320">
        <v>1</v>
      </c>
      <c r="G118" s="289" t="s">
        <v>150</v>
      </c>
      <c r="H118" s="289" t="s">
        <v>150</v>
      </c>
      <c r="I118" s="289" t="s">
        <v>150</v>
      </c>
      <c r="J118" s="289" t="s">
        <v>150</v>
      </c>
    </row>
    <row r="119" spans="1:10" ht="27.75" customHeight="1">
      <c r="A119" s="287" t="s">
        <v>172</v>
      </c>
      <c r="B119" s="306" t="s">
        <v>238</v>
      </c>
      <c r="C119" s="289">
        <v>11</v>
      </c>
      <c r="D119" s="289">
        <v>11</v>
      </c>
      <c r="E119" s="289">
        <v>11</v>
      </c>
      <c r="F119" s="320">
        <v>11</v>
      </c>
      <c r="G119" s="289" t="s">
        <v>150</v>
      </c>
      <c r="H119" s="289" t="s">
        <v>150</v>
      </c>
      <c r="I119" s="289" t="s">
        <v>150</v>
      </c>
      <c r="J119" s="289" t="s">
        <v>150</v>
      </c>
    </row>
    <row r="120" spans="1:10" ht="27.75" customHeight="1">
      <c r="A120" s="287" t="s">
        <v>164</v>
      </c>
      <c r="B120" s="306" t="s">
        <v>239</v>
      </c>
      <c r="C120" s="289">
        <v>195</v>
      </c>
      <c r="D120" s="289">
        <v>202</v>
      </c>
      <c r="E120" s="289">
        <v>163</v>
      </c>
      <c r="F120" s="320">
        <v>161</v>
      </c>
      <c r="G120" s="289" t="s">
        <v>150</v>
      </c>
      <c r="H120" s="289" t="s">
        <v>150</v>
      </c>
      <c r="I120" s="289" t="s">
        <v>150</v>
      </c>
      <c r="J120" s="289" t="s">
        <v>150</v>
      </c>
    </row>
    <row r="121" spans="1:10" ht="27.75" customHeight="1">
      <c r="A121" s="290" t="s">
        <v>5</v>
      </c>
      <c r="B121" s="306" t="s">
        <v>240</v>
      </c>
      <c r="C121" s="291">
        <f>'I. Фін результат'!C91</f>
        <v>28338</v>
      </c>
      <c r="D121" s="291">
        <f>'I. Фін результат'!D91</f>
        <v>29605</v>
      </c>
      <c r="E121" s="291">
        <f>'I. Фін результат'!E91</f>
        <v>19970</v>
      </c>
      <c r="F121" s="292">
        <f>'I. Фін результат'!F91</f>
        <v>24465</v>
      </c>
      <c r="G121" s="291" t="s">
        <v>150</v>
      </c>
      <c r="H121" s="291" t="s">
        <v>150</v>
      </c>
      <c r="I121" s="291" t="s">
        <v>150</v>
      </c>
      <c r="J121" s="289" t="s">
        <v>150</v>
      </c>
    </row>
    <row r="122" spans="1:10" s="170" customFormat="1" ht="48.75" customHeight="1">
      <c r="A122" s="301" t="s">
        <v>306</v>
      </c>
      <c r="B122" s="306" t="s">
        <v>241</v>
      </c>
      <c r="C122" s="291">
        <v>11408</v>
      </c>
      <c r="D122" s="291">
        <v>11528</v>
      </c>
      <c r="E122" s="291">
        <v>9510</v>
      </c>
      <c r="F122" s="292">
        <v>11785</v>
      </c>
      <c r="G122" s="289" t="s">
        <v>150</v>
      </c>
      <c r="H122" s="289" t="s">
        <v>150</v>
      </c>
      <c r="I122" s="289" t="s">
        <v>150</v>
      </c>
      <c r="J122" s="289" t="s">
        <v>150</v>
      </c>
    </row>
    <row r="123" spans="1:10" ht="27.75" customHeight="1">
      <c r="A123" s="287" t="s">
        <v>163</v>
      </c>
      <c r="B123" s="306" t="s">
        <v>242</v>
      </c>
      <c r="C123" s="289">
        <v>54667</v>
      </c>
      <c r="D123" s="289">
        <v>55833</v>
      </c>
      <c r="E123" s="475">
        <v>36416.666666666664</v>
      </c>
      <c r="F123" s="476">
        <v>55833</v>
      </c>
      <c r="G123" s="289" t="s">
        <v>150</v>
      </c>
      <c r="H123" s="289" t="s">
        <v>150</v>
      </c>
      <c r="I123" s="289" t="s">
        <v>150</v>
      </c>
      <c r="J123" s="289" t="s">
        <v>150</v>
      </c>
    </row>
    <row r="124" spans="1:10" ht="27.75" customHeight="1">
      <c r="A124" s="287" t="s">
        <v>172</v>
      </c>
      <c r="B124" s="306" t="s">
        <v>243</v>
      </c>
      <c r="C124" s="289">
        <v>23492</v>
      </c>
      <c r="D124" s="498">
        <v>25795</v>
      </c>
      <c r="E124" s="475">
        <v>17977.272727272728</v>
      </c>
      <c r="F124" s="476">
        <v>25795</v>
      </c>
      <c r="G124" s="289" t="s">
        <v>150</v>
      </c>
      <c r="H124" s="289" t="s">
        <v>150</v>
      </c>
      <c r="I124" s="289" t="s">
        <v>150</v>
      </c>
      <c r="J124" s="289" t="s">
        <v>150</v>
      </c>
    </row>
    <row r="125" spans="1:10" ht="27.75" customHeight="1">
      <c r="A125" s="287" t="s">
        <v>164</v>
      </c>
      <c r="B125" s="306" t="s">
        <v>244</v>
      </c>
      <c r="C125" s="289">
        <v>10505</v>
      </c>
      <c r="D125" s="289">
        <v>10450</v>
      </c>
      <c r="E125" s="475">
        <v>8773.006134969326</v>
      </c>
      <c r="F125" s="476">
        <v>10554</v>
      </c>
      <c r="G125" s="289" t="s">
        <v>150</v>
      </c>
      <c r="H125" s="289" t="s">
        <v>150</v>
      </c>
      <c r="I125" s="289" t="s">
        <v>150</v>
      </c>
      <c r="J125" s="289" t="s">
        <v>150</v>
      </c>
    </row>
    <row r="126" spans="1:10" s="170" customFormat="1">
      <c r="A126" s="195"/>
      <c r="C126" s="196"/>
      <c r="D126" s="197"/>
      <c r="E126" s="197"/>
      <c r="F126" s="197"/>
      <c r="G126" s="183"/>
      <c r="H126" s="183"/>
      <c r="I126" s="183"/>
      <c r="J126" s="183"/>
    </row>
    <row r="127" spans="1:10" s="170" customFormat="1">
      <c r="A127" s="195"/>
      <c r="C127" s="196"/>
      <c r="D127" s="197"/>
      <c r="E127" s="197"/>
      <c r="F127" s="197"/>
      <c r="G127" s="183"/>
      <c r="H127" s="183"/>
      <c r="I127" s="183"/>
      <c r="J127" s="183"/>
    </row>
    <row r="128" spans="1:10" s="170" customFormat="1" ht="28.5" customHeight="1">
      <c r="A128" s="145" t="s">
        <v>585</v>
      </c>
      <c r="B128" s="198"/>
      <c r="C128" s="522" t="s">
        <v>86</v>
      </c>
      <c r="D128" s="523"/>
      <c r="E128" s="523"/>
      <c r="F128" s="523"/>
      <c r="G128" s="199"/>
      <c r="H128" s="524" t="s">
        <v>605</v>
      </c>
      <c r="I128" s="524"/>
      <c r="J128" s="524"/>
    </row>
    <row r="129" spans="1:10" s="170" customFormat="1">
      <c r="A129" s="231" t="s">
        <v>367</v>
      </c>
      <c r="B129" s="164"/>
      <c r="C129" s="518" t="s">
        <v>69</v>
      </c>
      <c r="D129" s="518"/>
      <c r="E129" s="518"/>
      <c r="F129" s="518"/>
      <c r="G129" s="192"/>
      <c r="H129" s="521" t="s">
        <v>439</v>
      </c>
      <c r="I129" s="521"/>
      <c r="J129" s="521"/>
    </row>
    <row r="130" spans="1:10" s="170" customFormat="1">
      <c r="A130" s="200"/>
      <c r="F130" s="164"/>
      <c r="G130" s="164"/>
      <c r="H130" s="164"/>
      <c r="I130" s="164"/>
      <c r="J130" s="164"/>
    </row>
    <row r="131" spans="1:10" s="170" customFormat="1">
      <c r="A131" s="200"/>
      <c r="F131" s="164"/>
      <c r="G131" s="164"/>
      <c r="H131" s="164"/>
      <c r="I131" s="164"/>
      <c r="J131" s="164"/>
    </row>
    <row r="132" spans="1:10" s="170" customFormat="1">
      <c r="A132" s="200"/>
      <c r="F132" s="164"/>
      <c r="G132" s="164"/>
      <c r="H132" s="164"/>
      <c r="I132" s="164"/>
      <c r="J132" s="164"/>
    </row>
    <row r="133" spans="1:10" s="170" customFormat="1">
      <c r="A133" s="200"/>
      <c r="F133" s="164"/>
      <c r="G133" s="164"/>
      <c r="H133" s="164"/>
      <c r="I133" s="164"/>
      <c r="J133" s="164"/>
    </row>
    <row r="134" spans="1:10" s="170" customFormat="1">
      <c r="A134" s="200"/>
      <c r="F134" s="164"/>
      <c r="G134" s="164"/>
      <c r="H134" s="164"/>
      <c r="I134" s="164"/>
      <c r="J134" s="164"/>
    </row>
    <row r="135" spans="1:10" s="170" customFormat="1">
      <c r="A135" s="200"/>
      <c r="F135" s="164"/>
      <c r="G135" s="164"/>
      <c r="H135" s="164"/>
      <c r="I135" s="164"/>
      <c r="J135" s="164"/>
    </row>
    <row r="136" spans="1:10" s="170" customFormat="1">
      <c r="A136" s="200"/>
      <c r="F136" s="164"/>
      <c r="G136" s="164"/>
      <c r="H136" s="164"/>
      <c r="I136" s="164"/>
      <c r="J136" s="164"/>
    </row>
    <row r="137" spans="1:10" s="170" customFormat="1">
      <c r="A137" s="200"/>
      <c r="F137" s="164"/>
      <c r="G137" s="164"/>
      <c r="H137" s="164"/>
      <c r="I137" s="164"/>
      <c r="J137" s="164"/>
    </row>
    <row r="138" spans="1:10" s="170" customFormat="1">
      <c r="A138" s="200"/>
      <c r="F138" s="164"/>
      <c r="G138" s="164"/>
      <c r="H138" s="164"/>
      <c r="I138" s="164"/>
      <c r="J138" s="164"/>
    </row>
    <row r="139" spans="1:10" s="170" customFormat="1">
      <c r="A139" s="200"/>
      <c r="F139" s="164"/>
      <c r="G139" s="164"/>
      <c r="H139" s="164"/>
      <c r="I139" s="164"/>
      <c r="J139" s="164"/>
    </row>
    <row r="140" spans="1:10" s="170" customFormat="1">
      <c r="A140" s="200"/>
      <c r="F140" s="164"/>
      <c r="G140" s="164"/>
      <c r="H140" s="164"/>
      <c r="I140" s="164"/>
      <c r="J140" s="164"/>
    </row>
    <row r="141" spans="1:10" s="170" customFormat="1">
      <c r="A141" s="200"/>
      <c r="F141" s="164"/>
      <c r="G141" s="164"/>
      <c r="H141" s="164"/>
      <c r="I141" s="164"/>
      <c r="J141" s="164"/>
    </row>
    <row r="142" spans="1:10" s="170" customFormat="1">
      <c r="A142" s="200"/>
      <c r="F142" s="164"/>
      <c r="G142" s="164"/>
      <c r="H142" s="164"/>
      <c r="I142" s="164"/>
      <c r="J142" s="164"/>
    </row>
    <row r="143" spans="1:10" s="170" customFormat="1">
      <c r="A143" s="200"/>
      <c r="F143" s="164"/>
      <c r="G143" s="164"/>
      <c r="H143" s="164"/>
      <c r="I143" s="164"/>
      <c r="J143" s="164"/>
    </row>
    <row r="144" spans="1:10" s="170" customFormat="1">
      <c r="A144" s="200"/>
      <c r="F144" s="164"/>
      <c r="G144" s="164"/>
      <c r="H144" s="164"/>
      <c r="I144" s="164"/>
      <c r="J144" s="164"/>
    </row>
    <row r="145" spans="1:10" s="170" customFormat="1">
      <c r="A145" s="200"/>
      <c r="F145" s="164"/>
      <c r="G145" s="164"/>
      <c r="H145" s="164"/>
      <c r="I145" s="164"/>
      <c r="J145" s="164"/>
    </row>
    <row r="146" spans="1:10" s="170" customFormat="1">
      <c r="A146" s="200"/>
      <c r="F146" s="164"/>
      <c r="G146" s="164"/>
      <c r="H146" s="164"/>
      <c r="I146" s="164"/>
      <c r="J146" s="164"/>
    </row>
    <row r="147" spans="1:10" s="170" customFormat="1">
      <c r="A147" s="200"/>
      <c r="F147" s="164"/>
      <c r="G147" s="164"/>
      <c r="H147" s="164"/>
      <c r="I147" s="164"/>
      <c r="J147" s="164"/>
    </row>
    <row r="148" spans="1:10" s="170" customFormat="1">
      <c r="A148" s="200"/>
      <c r="F148" s="164"/>
      <c r="G148" s="164"/>
      <c r="H148" s="164"/>
      <c r="I148" s="164"/>
      <c r="J148" s="164"/>
    </row>
    <row r="149" spans="1:10" s="170" customFormat="1">
      <c r="A149" s="200"/>
      <c r="F149" s="164"/>
      <c r="G149" s="164"/>
      <c r="H149" s="164"/>
      <c r="I149" s="164"/>
      <c r="J149" s="164"/>
    </row>
    <row r="150" spans="1:10" s="170" customFormat="1">
      <c r="A150" s="200"/>
      <c r="F150" s="164"/>
      <c r="G150" s="164"/>
      <c r="H150" s="164"/>
      <c r="I150" s="164"/>
      <c r="J150" s="164"/>
    </row>
    <row r="151" spans="1:10" s="170" customFormat="1">
      <c r="A151" s="200"/>
      <c r="F151" s="164"/>
      <c r="G151" s="164"/>
      <c r="H151" s="164"/>
      <c r="I151" s="164"/>
      <c r="J151" s="164"/>
    </row>
    <row r="152" spans="1:10" s="170" customFormat="1">
      <c r="A152" s="200"/>
      <c r="F152" s="164"/>
      <c r="G152" s="164"/>
      <c r="H152" s="164"/>
      <c r="I152" s="164"/>
      <c r="J152" s="164"/>
    </row>
    <row r="153" spans="1:10" s="170" customFormat="1">
      <c r="A153" s="200"/>
      <c r="F153" s="164"/>
      <c r="G153" s="164"/>
      <c r="H153" s="164"/>
      <c r="I153" s="164"/>
      <c r="J153" s="164"/>
    </row>
    <row r="154" spans="1:10" s="170" customFormat="1">
      <c r="A154" s="200"/>
      <c r="F154" s="164"/>
      <c r="G154" s="164"/>
      <c r="H154" s="164"/>
      <c r="I154" s="164"/>
      <c r="J154" s="164"/>
    </row>
    <row r="155" spans="1:10" s="170" customFormat="1">
      <c r="A155" s="200"/>
      <c r="F155" s="164"/>
      <c r="G155" s="164"/>
      <c r="H155" s="164"/>
      <c r="I155" s="164"/>
      <c r="J155" s="164"/>
    </row>
    <row r="156" spans="1:10" s="170" customFormat="1">
      <c r="A156" s="200"/>
      <c r="F156" s="164"/>
      <c r="G156" s="164"/>
      <c r="H156" s="164"/>
      <c r="I156" s="164"/>
      <c r="J156" s="164"/>
    </row>
    <row r="157" spans="1:10" s="170" customFormat="1">
      <c r="A157" s="200"/>
      <c r="F157" s="164"/>
      <c r="G157" s="164"/>
      <c r="H157" s="164"/>
      <c r="I157" s="164"/>
      <c r="J157" s="164"/>
    </row>
    <row r="158" spans="1:10" s="170" customFormat="1">
      <c r="A158" s="200"/>
      <c r="F158" s="164"/>
      <c r="G158" s="164"/>
      <c r="H158" s="164"/>
      <c r="I158" s="164"/>
      <c r="J158" s="164"/>
    </row>
    <row r="159" spans="1:10" s="170" customFormat="1">
      <c r="A159" s="200"/>
      <c r="F159" s="164"/>
      <c r="G159" s="164"/>
      <c r="H159" s="164"/>
      <c r="I159" s="164"/>
      <c r="J159" s="164"/>
    </row>
    <row r="160" spans="1:10" s="170" customFormat="1">
      <c r="A160" s="200"/>
      <c r="F160" s="164"/>
      <c r="G160" s="164"/>
      <c r="H160" s="164"/>
      <c r="I160" s="164"/>
      <c r="J160" s="164"/>
    </row>
    <row r="161" spans="1:10" s="170" customFormat="1">
      <c r="A161" s="200"/>
      <c r="F161" s="164"/>
      <c r="G161" s="164"/>
      <c r="H161" s="164"/>
      <c r="I161" s="164"/>
      <c r="J161" s="164"/>
    </row>
    <row r="162" spans="1:10" s="170" customFormat="1">
      <c r="A162" s="200"/>
      <c r="F162" s="164"/>
      <c r="G162" s="164"/>
      <c r="H162" s="164"/>
      <c r="I162" s="164"/>
      <c r="J162" s="164"/>
    </row>
    <row r="163" spans="1:10" s="170" customFormat="1">
      <c r="A163" s="200"/>
      <c r="F163" s="164"/>
      <c r="G163" s="164"/>
      <c r="H163" s="164"/>
      <c r="I163" s="164"/>
      <c r="J163" s="164"/>
    </row>
    <row r="164" spans="1:10" s="170" customFormat="1">
      <c r="A164" s="200"/>
      <c r="F164" s="164"/>
      <c r="G164" s="164"/>
      <c r="H164" s="164"/>
      <c r="I164" s="164"/>
      <c r="J164" s="164"/>
    </row>
    <row r="165" spans="1:10" s="170" customFormat="1">
      <c r="A165" s="200"/>
      <c r="F165" s="164"/>
      <c r="G165" s="164"/>
      <c r="H165" s="164"/>
      <c r="I165" s="164"/>
      <c r="J165" s="164"/>
    </row>
    <row r="166" spans="1:10" s="170" customFormat="1">
      <c r="A166" s="200"/>
      <c r="F166" s="164"/>
      <c r="G166" s="164"/>
      <c r="H166" s="164"/>
      <c r="I166" s="164"/>
      <c r="J166" s="164"/>
    </row>
    <row r="167" spans="1:10" s="170" customFormat="1">
      <c r="A167" s="200"/>
      <c r="F167" s="164"/>
      <c r="G167" s="164"/>
      <c r="H167" s="164"/>
      <c r="I167" s="164"/>
      <c r="J167" s="164"/>
    </row>
    <row r="168" spans="1:10" s="170" customFormat="1">
      <c r="A168" s="200"/>
      <c r="F168" s="164"/>
      <c r="G168" s="164"/>
      <c r="H168" s="164"/>
      <c r="I168" s="164"/>
      <c r="J168" s="164"/>
    </row>
    <row r="169" spans="1:10" s="170" customFormat="1">
      <c r="A169" s="200"/>
      <c r="F169" s="164"/>
      <c r="G169" s="164"/>
      <c r="H169" s="164"/>
      <c r="I169" s="164"/>
      <c r="J169" s="164"/>
    </row>
    <row r="170" spans="1:10" s="170" customFormat="1">
      <c r="A170" s="200"/>
      <c r="F170" s="164"/>
      <c r="G170" s="164"/>
      <c r="H170" s="164"/>
      <c r="I170" s="164"/>
      <c r="J170" s="164"/>
    </row>
    <row r="171" spans="1:10" s="170" customFormat="1">
      <c r="A171" s="200"/>
      <c r="F171" s="164"/>
      <c r="G171" s="164"/>
      <c r="H171" s="164"/>
      <c r="I171" s="164"/>
      <c r="J171" s="164"/>
    </row>
    <row r="172" spans="1:10" s="170" customFormat="1">
      <c r="A172" s="200"/>
      <c r="F172" s="164"/>
      <c r="G172" s="164"/>
      <c r="H172" s="164"/>
      <c r="I172" s="164"/>
      <c r="J172" s="164"/>
    </row>
    <row r="173" spans="1:10" s="170" customFormat="1">
      <c r="A173" s="200"/>
      <c r="F173" s="164"/>
      <c r="G173" s="164"/>
      <c r="H173" s="164"/>
      <c r="I173" s="164"/>
      <c r="J173" s="164"/>
    </row>
    <row r="174" spans="1:10" s="170" customFormat="1">
      <c r="A174" s="200"/>
      <c r="F174" s="164"/>
      <c r="G174" s="164"/>
      <c r="H174" s="164"/>
      <c r="I174" s="164"/>
      <c r="J174" s="164"/>
    </row>
    <row r="175" spans="1:10" s="170" customFormat="1">
      <c r="A175" s="200"/>
      <c r="F175" s="164"/>
      <c r="G175" s="164"/>
      <c r="H175" s="164"/>
      <c r="I175" s="164"/>
      <c r="J175" s="164"/>
    </row>
    <row r="176" spans="1:10" s="170" customFormat="1">
      <c r="A176" s="200"/>
      <c r="F176" s="164"/>
      <c r="G176" s="164"/>
      <c r="H176" s="164"/>
      <c r="I176" s="164"/>
      <c r="J176" s="164"/>
    </row>
    <row r="177" spans="1:10" s="170" customFormat="1">
      <c r="A177" s="200"/>
      <c r="F177" s="164"/>
      <c r="G177" s="164"/>
      <c r="H177" s="164"/>
      <c r="I177" s="164"/>
      <c r="J177" s="164"/>
    </row>
    <row r="178" spans="1:10" s="170" customFormat="1">
      <c r="A178" s="200"/>
      <c r="F178" s="164"/>
      <c r="G178" s="164"/>
      <c r="H178" s="164"/>
      <c r="I178" s="164"/>
      <c r="J178" s="164"/>
    </row>
    <row r="179" spans="1:10" s="170" customFormat="1">
      <c r="A179" s="200"/>
      <c r="F179" s="164"/>
      <c r="G179" s="164"/>
      <c r="H179" s="164"/>
      <c r="I179" s="164"/>
      <c r="J179" s="164"/>
    </row>
    <row r="180" spans="1:10" s="170" customFormat="1">
      <c r="A180" s="200"/>
      <c r="F180" s="164"/>
      <c r="G180" s="164"/>
      <c r="H180" s="164"/>
      <c r="I180" s="164"/>
      <c r="J180" s="164"/>
    </row>
    <row r="181" spans="1:10" s="170" customFormat="1">
      <c r="A181" s="200"/>
      <c r="F181" s="164"/>
      <c r="G181" s="164"/>
      <c r="H181" s="164"/>
      <c r="I181" s="164"/>
      <c r="J181" s="164"/>
    </row>
    <row r="182" spans="1:10" s="170" customFormat="1">
      <c r="A182" s="200"/>
      <c r="F182" s="164"/>
      <c r="G182" s="164"/>
      <c r="H182" s="164"/>
      <c r="I182" s="164"/>
      <c r="J182" s="164"/>
    </row>
    <row r="183" spans="1:10" s="170" customFormat="1">
      <c r="A183" s="200"/>
      <c r="F183" s="164"/>
      <c r="G183" s="164"/>
      <c r="H183" s="164"/>
      <c r="I183" s="164"/>
      <c r="J183" s="164"/>
    </row>
    <row r="184" spans="1:10" s="170" customFormat="1">
      <c r="A184" s="200"/>
      <c r="F184" s="164"/>
      <c r="G184" s="164"/>
      <c r="H184" s="164"/>
      <c r="I184" s="164"/>
      <c r="J184" s="164"/>
    </row>
    <row r="185" spans="1:10" s="170" customFormat="1">
      <c r="A185" s="200"/>
      <c r="F185" s="164"/>
      <c r="G185" s="164"/>
      <c r="H185" s="164"/>
      <c r="I185" s="164"/>
      <c r="J185" s="164"/>
    </row>
    <row r="186" spans="1:10" s="170" customFormat="1">
      <c r="A186" s="200"/>
      <c r="F186" s="164"/>
      <c r="G186" s="164"/>
      <c r="H186" s="164"/>
      <c r="I186" s="164"/>
      <c r="J186" s="164"/>
    </row>
    <row r="187" spans="1:10" s="170" customFormat="1">
      <c r="A187" s="200"/>
      <c r="F187" s="164"/>
      <c r="G187" s="164"/>
      <c r="H187" s="164"/>
      <c r="I187" s="164"/>
      <c r="J187" s="164"/>
    </row>
    <row r="188" spans="1:10" s="170" customFormat="1">
      <c r="A188" s="200"/>
      <c r="F188" s="164"/>
      <c r="G188" s="164"/>
      <c r="H188" s="164"/>
      <c r="I188" s="164"/>
      <c r="J188" s="164"/>
    </row>
    <row r="189" spans="1:10" s="170" customFormat="1">
      <c r="A189" s="200"/>
      <c r="F189" s="164"/>
      <c r="G189" s="164"/>
      <c r="H189" s="164"/>
      <c r="I189" s="164"/>
      <c r="J189" s="164"/>
    </row>
    <row r="190" spans="1:10" s="170" customFormat="1">
      <c r="A190" s="200"/>
      <c r="F190" s="164"/>
      <c r="G190" s="164"/>
      <c r="H190" s="164"/>
      <c r="I190" s="164"/>
      <c r="J190" s="164"/>
    </row>
    <row r="191" spans="1:10" s="170" customFormat="1">
      <c r="A191" s="200"/>
      <c r="F191" s="164"/>
      <c r="G191" s="164"/>
      <c r="H191" s="164"/>
      <c r="I191" s="164"/>
      <c r="J191" s="164"/>
    </row>
    <row r="192" spans="1:10" s="170" customFormat="1">
      <c r="A192" s="200"/>
      <c r="F192" s="164"/>
      <c r="G192" s="164"/>
      <c r="H192" s="164"/>
      <c r="I192" s="164"/>
      <c r="J192" s="164"/>
    </row>
    <row r="193" spans="1:10" s="170" customFormat="1">
      <c r="A193" s="200"/>
      <c r="F193" s="164"/>
      <c r="G193" s="164"/>
      <c r="H193" s="164"/>
      <c r="I193" s="164"/>
      <c r="J193" s="164"/>
    </row>
    <row r="194" spans="1:10" s="170" customFormat="1">
      <c r="A194" s="200"/>
      <c r="F194" s="164"/>
      <c r="G194" s="164"/>
      <c r="H194" s="164"/>
      <c r="I194" s="164"/>
      <c r="J194" s="164"/>
    </row>
    <row r="195" spans="1:10" s="170" customFormat="1">
      <c r="A195" s="200"/>
      <c r="F195" s="164"/>
      <c r="G195" s="164"/>
      <c r="H195" s="164"/>
      <c r="I195" s="164"/>
      <c r="J195" s="164"/>
    </row>
    <row r="196" spans="1:10" s="170" customFormat="1">
      <c r="A196" s="200"/>
      <c r="F196" s="164"/>
      <c r="G196" s="164"/>
      <c r="H196" s="164"/>
      <c r="I196" s="164"/>
      <c r="J196" s="164"/>
    </row>
    <row r="197" spans="1:10" s="170" customFormat="1">
      <c r="A197" s="200"/>
      <c r="F197" s="164"/>
      <c r="G197" s="164"/>
      <c r="H197" s="164"/>
      <c r="I197" s="164"/>
      <c r="J197" s="164"/>
    </row>
    <row r="198" spans="1:10" s="170" customFormat="1">
      <c r="A198" s="200"/>
      <c r="F198" s="164"/>
      <c r="G198" s="164"/>
      <c r="H198" s="164"/>
      <c r="I198" s="164"/>
      <c r="J198" s="164"/>
    </row>
    <row r="199" spans="1:10" s="170" customFormat="1">
      <c r="A199" s="200"/>
      <c r="F199" s="164"/>
      <c r="G199" s="164"/>
      <c r="H199" s="164"/>
      <c r="I199" s="164"/>
      <c r="J199" s="164"/>
    </row>
    <row r="200" spans="1:10" s="170" customFormat="1">
      <c r="A200" s="200"/>
      <c r="F200" s="164"/>
      <c r="G200" s="164"/>
      <c r="H200" s="164"/>
      <c r="I200" s="164"/>
      <c r="J200" s="164"/>
    </row>
    <row r="201" spans="1:10" s="170" customFormat="1">
      <c r="A201" s="200"/>
      <c r="F201" s="164"/>
      <c r="G201" s="164"/>
      <c r="H201" s="164"/>
      <c r="I201" s="164"/>
      <c r="J201" s="164"/>
    </row>
    <row r="202" spans="1:10" s="170" customFormat="1">
      <c r="A202" s="200"/>
      <c r="F202" s="164"/>
      <c r="G202" s="164"/>
      <c r="H202" s="164"/>
      <c r="I202" s="164"/>
      <c r="J202" s="164"/>
    </row>
    <row r="203" spans="1:10" s="170" customFormat="1">
      <c r="A203" s="200"/>
      <c r="F203" s="164"/>
      <c r="G203" s="164"/>
      <c r="H203" s="164"/>
      <c r="I203" s="164"/>
      <c r="J203" s="164"/>
    </row>
    <row r="204" spans="1:10" s="170" customFormat="1">
      <c r="A204" s="200"/>
      <c r="F204" s="164"/>
      <c r="G204" s="164"/>
      <c r="H204" s="164"/>
      <c r="I204" s="164"/>
      <c r="J204" s="164"/>
    </row>
    <row r="205" spans="1:10" s="170" customFormat="1">
      <c r="A205" s="200"/>
      <c r="F205" s="164"/>
      <c r="G205" s="164"/>
      <c r="H205" s="164"/>
      <c r="I205" s="164"/>
      <c r="J205" s="164"/>
    </row>
    <row r="206" spans="1:10" s="170" customFormat="1">
      <c r="A206" s="200"/>
      <c r="F206" s="164"/>
      <c r="G206" s="164"/>
      <c r="H206" s="164"/>
      <c r="I206" s="164"/>
      <c r="J206" s="164"/>
    </row>
    <row r="207" spans="1:10" s="170" customFormat="1">
      <c r="A207" s="200"/>
      <c r="F207" s="164"/>
      <c r="G207" s="164"/>
      <c r="H207" s="164"/>
      <c r="I207" s="164"/>
      <c r="J207" s="164"/>
    </row>
    <row r="208" spans="1:10" s="170" customFormat="1">
      <c r="A208" s="200"/>
      <c r="F208" s="164"/>
      <c r="G208" s="164"/>
      <c r="H208" s="164"/>
      <c r="I208" s="164"/>
      <c r="J208" s="164"/>
    </row>
    <row r="209" spans="1:10" s="170" customFormat="1">
      <c r="A209" s="200"/>
      <c r="F209" s="164"/>
      <c r="G209" s="164"/>
      <c r="H209" s="164"/>
      <c r="I209" s="164"/>
      <c r="J209" s="164"/>
    </row>
    <row r="210" spans="1:10" s="170" customFormat="1">
      <c r="A210" s="200"/>
      <c r="F210" s="164"/>
      <c r="G210" s="164"/>
      <c r="H210" s="164"/>
      <c r="I210" s="164"/>
      <c r="J210" s="164"/>
    </row>
    <row r="211" spans="1:10" s="170" customFormat="1">
      <c r="A211" s="200"/>
      <c r="F211" s="164"/>
      <c r="G211" s="164"/>
      <c r="H211" s="164"/>
      <c r="I211" s="164"/>
      <c r="J211" s="164"/>
    </row>
    <row r="212" spans="1:10" s="170" customFormat="1">
      <c r="A212" s="200"/>
      <c r="F212" s="164"/>
      <c r="G212" s="164"/>
      <c r="H212" s="164"/>
      <c r="I212" s="164"/>
      <c r="J212" s="164"/>
    </row>
    <row r="213" spans="1:10" s="170" customFormat="1">
      <c r="A213" s="200"/>
      <c r="F213" s="164"/>
      <c r="G213" s="164"/>
      <c r="H213" s="164"/>
      <c r="I213" s="164"/>
      <c r="J213" s="164"/>
    </row>
    <row r="214" spans="1:10" s="170" customFormat="1">
      <c r="A214" s="200"/>
      <c r="F214" s="164"/>
      <c r="G214" s="164"/>
      <c r="H214" s="164"/>
      <c r="I214" s="164"/>
      <c r="J214" s="164"/>
    </row>
    <row r="215" spans="1:10" s="170" customFormat="1">
      <c r="A215" s="200"/>
      <c r="F215" s="164"/>
      <c r="G215" s="164"/>
      <c r="H215" s="164"/>
      <c r="I215" s="164"/>
      <c r="J215" s="164"/>
    </row>
    <row r="216" spans="1:10" s="170" customFormat="1">
      <c r="A216" s="200"/>
      <c r="F216" s="164"/>
      <c r="G216" s="164"/>
      <c r="H216" s="164"/>
      <c r="I216" s="164"/>
      <c r="J216" s="164"/>
    </row>
    <row r="217" spans="1:10" s="170" customFormat="1">
      <c r="A217" s="200"/>
      <c r="F217" s="164"/>
      <c r="G217" s="164"/>
      <c r="H217" s="164"/>
      <c r="I217" s="164"/>
      <c r="J217" s="164"/>
    </row>
    <row r="218" spans="1:10" s="170" customFormat="1">
      <c r="A218" s="200"/>
      <c r="F218" s="164"/>
      <c r="G218" s="164"/>
      <c r="H218" s="164"/>
      <c r="I218" s="164"/>
      <c r="J218" s="164"/>
    </row>
    <row r="219" spans="1:10" s="170" customFormat="1">
      <c r="A219" s="200"/>
      <c r="F219" s="164"/>
      <c r="G219" s="164"/>
      <c r="H219" s="164"/>
      <c r="I219" s="164"/>
      <c r="J219" s="164"/>
    </row>
    <row r="220" spans="1:10" s="170" customFormat="1">
      <c r="A220" s="200"/>
      <c r="F220" s="164"/>
      <c r="G220" s="164"/>
      <c r="H220" s="164"/>
      <c r="I220" s="164"/>
      <c r="J220" s="164"/>
    </row>
    <row r="221" spans="1:10" s="170" customFormat="1">
      <c r="A221" s="200"/>
      <c r="F221" s="164"/>
      <c r="G221" s="164"/>
      <c r="H221" s="164"/>
      <c r="I221" s="164"/>
      <c r="J221" s="164"/>
    </row>
    <row r="222" spans="1:10" s="170" customFormat="1">
      <c r="A222" s="200"/>
      <c r="F222" s="164"/>
      <c r="G222" s="164"/>
      <c r="H222" s="164"/>
      <c r="I222" s="164"/>
      <c r="J222" s="164"/>
    </row>
    <row r="223" spans="1:10" s="170" customFormat="1">
      <c r="A223" s="200"/>
      <c r="F223" s="164"/>
      <c r="G223" s="164"/>
      <c r="H223" s="164"/>
      <c r="I223" s="164"/>
      <c r="J223" s="164"/>
    </row>
    <row r="224" spans="1:10" s="170" customFormat="1">
      <c r="A224" s="200"/>
      <c r="F224" s="164"/>
      <c r="G224" s="164"/>
      <c r="H224" s="164"/>
      <c r="I224" s="164"/>
      <c r="J224" s="164"/>
    </row>
    <row r="225" spans="1:10" s="170" customFormat="1">
      <c r="A225" s="200"/>
      <c r="F225" s="164"/>
      <c r="G225" s="164"/>
      <c r="H225" s="164"/>
      <c r="I225" s="164"/>
      <c r="J225" s="164"/>
    </row>
    <row r="226" spans="1:10" s="170" customFormat="1">
      <c r="A226" s="200"/>
      <c r="F226" s="164"/>
      <c r="G226" s="164"/>
      <c r="H226" s="164"/>
      <c r="I226" s="164"/>
      <c r="J226" s="164"/>
    </row>
    <row r="227" spans="1:10" s="170" customFormat="1">
      <c r="A227" s="200"/>
      <c r="F227" s="164"/>
      <c r="G227" s="164"/>
      <c r="H227" s="164"/>
      <c r="I227" s="164"/>
      <c r="J227" s="164"/>
    </row>
    <row r="228" spans="1:10" s="170" customFormat="1">
      <c r="A228" s="200"/>
      <c r="F228" s="164"/>
      <c r="G228" s="164"/>
      <c r="H228" s="164"/>
      <c r="I228" s="164"/>
      <c r="J228" s="164"/>
    </row>
    <row r="229" spans="1:10" s="170" customFormat="1">
      <c r="A229" s="200"/>
      <c r="F229" s="164"/>
      <c r="G229" s="164"/>
      <c r="H229" s="164"/>
      <c r="I229" s="164"/>
      <c r="J229" s="164"/>
    </row>
    <row r="230" spans="1:10" s="170" customFormat="1">
      <c r="A230" s="200"/>
      <c r="F230" s="164"/>
      <c r="G230" s="164"/>
      <c r="H230" s="164"/>
      <c r="I230" s="164"/>
      <c r="J230" s="164"/>
    </row>
    <row r="231" spans="1:10" s="170" customFormat="1">
      <c r="A231" s="200"/>
      <c r="F231" s="164"/>
      <c r="G231" s="164"/>
      <c r="H231" s="164"/>
      <c r="I231" s="164"/>
      <c r="J231" s="164"/>
    </row>
    <row r="232" spans="1:10" s="170" customFormat="1">
      <c r="A232" s="200"/>
      <c r="F232" s="164"/>
      <c r="G232" s="164"/>
      <c r="H232" s="164"/>
      <c r="I232" s="164"/>
      <c r="J232" s="164"/>
    </row>
    <row r="233" spans="1:10" s="170" customFormat="1">
      <c r="A233" s="200"/>
      <c r="F233" s="164"/>
      <c r="G233" s="164"/>
      <c r="H233" s="164"/>
      <c r="I233" s="164"/>
      <c r="J233" s="164"/>
    </row>
    <row r="234" spans="1:10" s="170" customFormat="1">
      <c r="A234" s="200"/>
      <c r="F234" s="164"/>
      <c r="G234" s="164"/>
      <c r="H234" s="164"/>
      <c r="I234" s="164"/>
      <c r="J234" s="164"/>
    </row>
    <row r="235" spans="1:10" s="170" customFormat="1">
      <c r="A235" s="200"/>
      <c r="F235" s="164"/>
      <c r="G235" s="164"/>
      <c r="H235" s="164"/>
      <c r="I235" s="164"/>
      <c r="J235" s="164"/>
    </row>
    <row r="236" spans="1:10" s="170" customFormat="1">
      <c r="A236" s="200"/>
      <c r="F236" s="164"/>
      <c r="G236" s="164"/>
      <c r="H236" s="164"/>
      <c r="I236" s="164"/>
      <c r="J236" s="164"/>
    </row>
    <row r="237" spans="1:10" s="170" customFormat="1">
      <c r="A237" s="200"/>
      <c r="F237" s="164"/>
      <c r="G237" s="164"/>
      <c r="H237" s="164"/>
      <c r="I237" s="164"/>
      <c r="J237" s="164"/>
    </row>
    <row r="238" spans="1:10" s="170" customFormat="1">
      <c r="A238" s="200"/>
      <c r="F238" s="164"/>
      <c r="G238" s="164"/>
      <c r="H238" s="164"/>
      <c r="I238" s="164"/>
      <c r="J238" s="164"/>
    </row>
    <row r="239" spans="1:10" s="170" customFormat="1">
      <c r="A239" s="200"/>
      <c r="F239" s="164"/>
      <c r="G239" s="164"/>
      <c r="H239" s="164"/>
      <c r="I239" s="164"/>
      <c r="J239" s="164"/>
    </row>
    <row r="240" spans="1:10" s="170" customFormat="1">
      <c r="A240" s="200"/>
      <c r="F240" s="164"/>
      <c r="G240" s="164"/>
      <c r="H240" s="164"/>
      <c r="I240" s="164"/>
      <c r="J240" s="164"/>
    </row>
    <row r="241" spans="1:10" s="170" customFormat="1">
      <c r="A241" s="200"/>
      <c r="F241" s="164"/>
      <c r="G241" s="164"/>
      <c r="H241" s="164"/>
      <c r="I241" s="164"/>
      <c r="J241" s="164"/>
    </row>
    <row r="242" spans="1:10" s="170" customFormat="1">
      <c r="A242" s="200"/>
      <c r="F242" s="164"/>
      <c r="G242" s="164"/>
      <c r="H242" s="164"/>
      <c r="I242" s="164"/>
      <c r="J242" s="164"/>
    </row>
    <row r="243" spans="1:10" s="170" customFormat="1">
      <c r="A243" s="200"/>
      <c r="F243" s="164"/>
      <c r="G243" s="164"/>
      <c r="H243" s="164"/>
      <c r="I243" s="164"/>
      <c r="J243" s="164"/>
    </row>
    <row r="244" spans="1:10" s="170" customFormat="1">
      <c r="A244" s="200"/>
      <c r="F244" s="164"/>
      <c r="G244" s="164"/>
      <c r="H244" s="164"/>
      <c r="I244" s="164"/>
      <c r="J244" s="164"/>
    </row>
    <row r="245" spans="1:10" s="170" customFormat="1">
      <c r="A245" s="200"/>
      <c r="F245" s="164"/>
      <c r="G245" s="164"/>
      <c r="H245" s="164"/>
      <c r="I245" s="164"/>
      <c r="J245" s="164"/>
    </row>
    <row r="246" spans="1:10" s="170" customFormat="1">
      <c r="A246" s="200"/>
      <c r="F246" s="164"/>
      <c r="G246" s="164"/>
      <c r="H246" s="164"/>
      <c r="I246" s="164"/>
      <c r="J246" s="164"/>
    </row>
    <row r="247" spans="1:10" s="170" customFormat="1">
      <c r="A247" s="200"/>
      <c r="F247" s="164"/>
      <c r="G247" s="164"/>
      <c r="H247" s="164"/>
      <c r="I247" s="164"/>
      <c r="J247" s="164"/>
    </row>
    <row r="248" spans="1:10" s="170" customFormat="1">
      <c r="A248" s="200"/>
      <c r="F248" s="164"/>
      <c r="G248" s="164"/>
      <c r="H248" s="164"/>
      <c r="I248" s="164"/>
      <c r="J248" s="164"/>
    </row>
    <row r="249" spans="1:10" s="170" customFormat="1">
      <c r="A249" s="200"/>
      <c r="F249" s="164"/>
      <c r="G249" s="164"/>
      <c r="H249" s="164"/>
      <c r="I249" s="164"/>
      <c r="J249" s="164"/>
    </row>
    <row r="250" spans="1:10" s="170" customFormat="1">
      <c r="A250" s="200"/>
      <c r="F250" s="164"/>
      <c r="G250" s="164"/>
      <c r="H250" s="164"/>
      <c r="I250" s="164"/>
      <c r="J250" s="164"/>
    </row>
    <row r="251" spans="1:10" s="170" customFormat="1">
      <c r="A251" s="200"/>
      <c r="F251" s="164"/>
      <c r="G251" s="164"/>
      <c r="H251" s="164"/>
      <c r="I251" s="164"/>
      <c r="J251" s="164"/>
    </row>
    <row r="252" spans="1:10" s="170" customFormat="1">
      <c r="A252" s="200"/>
      <c r="F252" s="164"/>
      <c r="G252" s="164"/>
      <c r="H252" s="164"/>
      <c r="I252" s="164"/>
      <c r="J252" s="164"/>
    </row>
    <row r="253" spans="1:10" s="170" customFormat="1">
      <c r="A253" s="200"/>
      <c r="F253" s="164"/>
      <c r="G253" s="164"/>
      <c r="H253" s="164"/>
      <c r="I253" s="164"/>
      <c r="J253" s="164"/>
    </row>
    <row r="254" spans="1:10" s="170" customFormat="1">
      <c r="A254" s="200"/>
      <c r="F254" s="164"/>
      <c r="G254" s="164"/>
      <c r="H254" s="164"/>
      <c r="I254" s="164"/>
      <c r="J254" s="164"/>
    </row>
    <row r="255" spans="1:10" s="170" customFormat="1">
      <c r="A255" s="200"/>
      <c r="F255" s="164"/>
      <c r="G255" s="164"/>
      <c r="H255" s="164"/>
      <c r="I255" s="164"/>
      <c r="J255" s="164"/>
    </row>
    <row r="256" spans="1:10" s="170" customFormat="1">
      <c r="A256" s="200"/>
      <c r="F256" s="164"/>
      <c r="G256" s="164"/>
      <c r="H256" s="164"/>
      <c r="I256" s="164"/>
      <c r="J256" s="164"/>
    </row>
    <row r="257" spans="1:10" s="170" customFormat="1">
      <c r="A257" s="200"/>
      <c r="F257" s="164"/>
      <c r="G257" s="164"/>
      <c r="H257" s="164"/>
      <c r="I257" s="164"/>
      <c r="J257" s="164"/>
    </row>
    <row r="258" spans="1:10" s="170" customFormat="1">
      <c r="A258" s="200"/>
      <c r="F258" s="164"/>
      <c r="G258" s="164"/>
      <c r="H258" s="164"/>
      <c r="I258" s="164"/>
      <c r="J258" s="164"/>
    </row>
    <row r="259" spans="1:10" s="170" customFormat="1">
      <c r="A259" s="200"/>
      <c r="F259" s="164"/>
      <c r="G259" s="164"/>
      <c r="H259" s="164"/>
      <c r="I259" s="164"/>
      <c r="J259" s="164"/>
    </row>
    <row r="260" spans="1:10" s="170" customFormat="1">
      <c r="A260" s="200"/>
      <c r="F260" s="164"/>
      <c r="G260" s="164"/>
      <c r="H260" s="164"/>
      <c r="I260" s="164"/>
      <c r="J260" s="164"/>
    </row>
    <row r="261" spans="1:10" s="170" customFormat="1">
      <c r="A261" s="200"/>
      <c r="F261" s="164"/>
      <c r="G261" s="164"/>
      <c r="H261" s="164"/>
      <c r="I261" s="164"/>
      <c r="J261" s="164"/>
    </row>
    <row r="262" spans="1:10" s="170" customFormat="1">
      <c r="A262" s="200"/>
      <c r="F262" s="164"/>
      <c r="G262" s="164"/>
      <c r="H262" s="164"/>
      <c r="I262" s="164"/>
      <c r="J262" s="164"/>
    </row>
    <row r="263" spans="1:10" s="170" customFormat="1">
      <c r="A263" s="200"/>
      <c r="F263" s="164"/>
      <c r="G263" s="164"/>
      <c r="H263" s="164"/>
      <c r="I263" s="164"/>
      <c r="J263" s="164"/>
    </row>
    <row r="264" spans="1:10" s="170" customFormat="1">
      <c r="A264" s="200"/>
      <c r="F264" s="164"/>
      <c r="G264" s="164"/>
      <c r="H264" s="164"/>
      <c r="I264" s="164"/>
      <c r="J264" s="164"/>
    </row>
    <row r="265" spans="1:10" s="170" customFormat="1">
      <c r="A265" s="200"/>
      <c r="F265" s="164"/>
      <c r="G265" s="164"/>
      <c r="H265" s="164"/>
      <c r="I265" s="164"/>
      <c r="J265" s="164"/>
    </row>
    <row r="266" spans="1:10" s="170" customFormat="1">
      <c r="A266" s="200"/>
      <c r="F266" s="164"/>
      <c r="G266" s="164"/>
      <c r="H266" s="164"/>
      <c r="I266" s="164"/>
      <c r="J266" s="164"/>
    </row>
    <row r="267" spans="1:10" s="170" customFormat="1">
      <c r="A267" s="200"/>
      <c r="F267" s="164"/>
      <c r="G267" s="164"/>
      <c r="H267" s="164"/>
      <c r="I267" s="164"/>
      <c r="J267" s="164"/>
    </row>
    <row r="268" spans="1:10" s="170" customFormat="1">
      <c r="A268" s="200"/>
      <c r="F268" s="164"/>
      <c r="G268" s="164"/>
      <c r="H268" s="164"/>
      <c r="I268" s="164"/>
      <c r="J268" s="164"/>
    </row>
    <row r="269" spans="1:10" s="170" customFormat="1">
      <c r="A269" s="200"/>
      <c r="F269" s="164"/>
      <c r="G269" s="164"/>
      <c r="H269" s="164"/>
      <c r="I269" s="164"/>
      <c r="J269" s="164"/>
    </row>
    <row r="270" spans="1:10" s="170" customFormat="1">
      <c r="A270" s="200"/>
      <c r="F270" s="164"/>
      <c r="G270" s="164"/>
      <c r="H270" s="164"/>
      <c r="I270" s="164"/>
      <c r="J270" s="164"/>
    </row>
    <row r="271" spans="1:10" s="170" customFormat="1">
      <c r="A271" s="200"/>
      <c r="F271" s="164"/>
      <c r="G271" s="164"/>
      <c r="H271" s="164"/>
      <c r="I271" s="164"/>
      <c r="J271" s="164"/>
    </row>
    <row r="272" spans="1:10" s="170" customFormat="1">
      <c r="A272" s="200"/>
      <c r="F272" s="164"/>
      <c r="G272" s="164"/>
      <c r="H272" s="164"/>
      <c r="I272" s="164"/>
      <c r="J272" s="164"/>
    </row>
    <row r="273" spans="1:10" s="170" customFormat="1">
      <c r="A273" s="200"/>
      <c r="F273" s="164"/>
      <c r="G273" s="164"/>
      <c r="H273" s="164"/>
      <c r="I273" s="164"/>
      <c r="J273" s="164"/>
    </row>
    <row r="274" spans="1:10" s="170" customFormat="1">
      <c r="A274" s="200"/>
      <c r="F274" s="164"/>
      <c r="G274" s="164"/>
      <c r="H274" s="164"/>
      <c r="I274" s="164"/>
      <c r="J274" s="164"/>
    </row>
    <row r="275" spans="1:10" s="170" customFormat="1">
      <c r="A275" s="200"/>
      <c r="F275" s="164"/>
      <c r="G275" s="164"/>
      <c r="H275" s="164"/>
      <c r="I275" s="164"/>
      <c r="J275" s="164"/>
    </row>
    <row r="276" spans="1:10" s="170" customFormat="1">
      <c r="A276" s="200"/>
      <c r="F276" s="164"/>
      <c r="G276" s="164"/>
      <c r="H276" s="164"/>
      <c r="I276" s="164"/>
      <c r="J276" s="164"/>
    </row>
    <row r="277" spans="1:10" s="170" customFormat="1">
      <c r="A277" s="200"/>
      <c r="F277" s="164"/>
      <c r="G277" s="164"/>
      <c r="H277" s="164"/>
      <c r="I277" s="164"/>
      <c r="J277" s="164"/>
    </row>
    <row r="278" spans="1:10" s="170" customFormat="1">
      <c r="A278" s="200"/>
      <c r="F278" s="164"/>
      <c r="G278" s="164"/>
      <c r="H278" s="164"/>
      <c r="I278" s="164"/>
      <c r="J278" s="164"/>
    </row>
    <row r="279" spans="1:10" s="170" customFormat="1">
      <c r="A279" s="200"/>
      <c r="F279" s="164"/>
      <c r="G279" s="164"/>
      <c r="H279" s="164"/>
      <c r="I279" s="164"/>
      <c r="J279" s="164"/>
    </row>
    <row r="280" spans="1:10" s="170" customFormat="1">
      <c r="A280" s="200"/>
      <c r="F280" s="164"/>
      <c r="G280" s="164"/>
      <c r="H280" s="164"/>
      <c r="I280" s="164"/>
      <c r="J280" s="164"/>
    </row>
  </sheetData>
  <mergeCells count="75">
    <mergeCell ref="I73:J73"/>
    <mergeCell ref="I61:J61"/>
    <mergeCell ref="I63:J63"/>
    <mergeCell ref="I71:J71"/>
    <mergeCell ref="I72:J72"/>
    <mergeCell ref="I56:J56"/>
    <mergeCell ref="I57:J57"/>
    <mergeCell ref="I58:J58"/>
    <mergeCell ref="I59:J59"/>
    <mergeCell ref="I60:J60"/>
    <mergeCell ref="I48:J48"/>
    <mergeCell ref="I49:J49"/>
    <mergeCell ref="I50:J50"/>
    <mergeCell ref="I51:J51"/>
    <mergeCell ref="I52:J52"/>
    <mergeCell ref="B31:F31"/>
    <mergeCell ref="B32:F32"/>
    <mergeCell ref="G42:J42"/>
    <mergeCell ref="A21:B21"/>
    <mergeCell ref="A18:B18"/>
    <mergeCell ref="G22:J22"/>
    <mergeCell ref="G24:J24"/>
    <mergeCell ref="G25:J25"/>
    <mergeCell ref="B28:F28"/>
    <mergeCell ref="A23:B23"/>
    <mergeCell ref="G23:J23"/>
    <mergeCell ref="B26:F26"/>
    <mergeCell ref="A116:J116"/>
    <mergeCell ref="A91:J91"/>
    <mergeCell ref="A70:J70"/>
    <mergeCell ref="E42:E43"/>
    <mergeCell ref="D42:D43"/>
    <mergeCell ref="A83:J83"/>
    <mergeCell ref="A107:J107"/>
    <mergeCell ref="C42:C43"/>
    <mergeCell ref="I43:J43"/>
    <mergeCell ref="A42:A43"/>
    <mergeCell ref="B42:B43"/>
    <mergeCell ref="F42:F43"/>
    <mergeCell ref="A45:J45"/>
    <mergeCell ref="A85:J85"/>
    <mergeCell ref="I44:J44"/>
    <mergeCell ref="I47:J47"/>
    <mergeCell ref="A16:B16"/>
    <mergeCell ref="G9:J9"/>
    <mergeCell ref="G15:J15"/>
    <mergeCell ref="G18:J18"/>
    <mergeCell ref="A40:J40"/>
    <mergeCell ref="A39:J39"/>
    <mergeCell ref="B37:F37"/>
    <mergeCell ref="B38:F38"/>
    <mergeCell ref="B29:F29"/>
    <mergeCell ref="B30:F30"/>
    <mergeCell ref="B34:F34"/>
    <mergeCell ref="B33:F33"/>
    <mergeCell ref="B36:F36"/>
    <mergeCell ref="G33:H33"/>
    <mergeCell ref="G34:H34"/>
    <mergeCell ref="B27:G27"/>
    <mergeCell ref="A1:I1"/>
    <mergeCell ref="I46:J46"/>
    <mergeCell ref="C129:F129"/>
    <mergeCell ref="H129:J129"/>
    <mergeCell ref="C128:F128"/>
    <mergeCell ref="H128:J128"/>
    <mergeCell ref="A75:J75"/>
    <mergeCell ref="A15:B15"/>
    <mergeCell ref="A14:B14"/>
    <mergeCell ref="A20:B20"/>
    <mergeCell ref="G8:J8"/>
    <mergeCell ref="A2:B6"/>
    <mergeCell ref="G10:J10"/>
    <mergeCell ref="G12:J12"/>
    <mergeCell ref="G14:J14"/>
    <mergeCell ref="A11:B11"/>
  </mergeCells>
  <phoneticPr fontId="3" type="noConversion"/>
  <pageMargins left="0.59055118110236227" right="0.59055118110236227" top="0.98425196850393704" bottom="0.59055118110236227" header="0" footer="0"/>
  <pageSetup paperSize="9" scale="58" orientation="landscape" verticalDpi="300" r:id="rId1"/>
  <headerFooter alignWithMargins="0"/>
  <rowBreaks count="1" manualBreakCount="1">
    <brk id="107" max="9" man="1"/>
  </rowBreaks>
  <ignoredErrors>
    <ignoredError sqref="B108:B115 B117:B125 H26 B35" numberStoredAsText="1"/>
    <ignoredError sqref="C102 E102:F102" formulaRange="1"/>
    <ignoredError sqref="J86 C86 C87 C54:F55 G55:J55 C90 C117 F87:F88 F90 F108:F110 F111:F112" evalError="1"/>
    <ignoredError sqref="G62:I62 G48:J48 G59 H46 H59:J59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26"/>
  <sheetViews>
    <sheetView view="pageBreakPreview" zoomScale="75" zoomScaleNormal="75" zoomScaleSheetLayoutView="75" workbookViewId="0">
      <selection activeCell="D10" sqref="D10"/>
    </sheetView>
  </sheetViews>
  <sheetFormatPr defaultRowHeight="12.75"/>
  <cols>
    <col min="1" max="1" width="97.42578125" style="9" customWidth="1"/>
    <col min="2" max="2" width="19.42578125" style="9" customWidth="1"/>
    <col min="3" max="3" width="25" style="9" customWidth="1"/>
    <col min="4" max="4" width="20.7109375" style="9" customWidth="1"/>
    <col min="5" max="5" width="22.140625" style="9" customWidth="1"/>
    <col min="6" max="6" width="21" style="9" customWidth="1"/>
    <col min="7" max="7" width="24.42578125" style="9" customWidth="1"/>
    <col min="8" max="8" width="79.7109375" style="9" customWidth="1"/>
    <col min="9" max="9" width="9.5703125" style="9" customWidth="1"/>
    <col min="10" max="16384" width="9.140625" style="9"/>
  </cols>
  <sheetData>
    <row r="1" spans="1:8" ht="24.75" customHeight="1">
      <c r="H1" s="18" t="s">
        <v>353</v>
      </c>
    </row>
    <row r="2" spans="1:8" ht="25.5" customHeight="1">
      <c r="A2" s="651" t="s">
        <v>147</v>
      </c>
      <c r="B2" s="651"/>
      <c r="C2" s="651"/>
      <c r="D2" s="651"/>
      <c r="E2" s="651"/>
      <c r="F2" s="651"/>
      <c r="G2" s="651"/>
      <c r="H2" s="651"/>
    </row>
    <row r="3" spans="1:8" ht="16.5" customHeight="1"/>
    <row r="4" spans="1:8" ht="45" customHeight="1">
      <c r="A4" s="656" t="s">
        <v>165</v>
      </c>
      <c r="B4" s="652" t="s">
        <v>0</v>
      </c>
      <c r="C4" s="652" t="s">
        <v>81</v>
      </c>
      <c r="D4" s="616" t="s">
        <v>606</v>
      </c>
      <c r="E4" s="616" t="s">
        <v>607</v>
      </c>
      <c r="F4" s="618" t="s">
        <v>602</v>
      </c>
      <c r="G4" s="616" t="s">
        <v>609</v>
      </c>
      <c r="H4" s="652" t="s">
        <v>82</v>
      </c>
    </row>
    <row r="5" spans="1:8" ht="52.5" customHeight="1">
      <c r="A5" s="657"/>
      <c r="B5" s="653"/>
      <c r="C5" s="653"/>
      <c r="D5" s="617"/>
      <c r="E5" s="617"/>
      <c r="F5" s="619"/>
      <c r="G5" s="617"/>
      <c r="H5" s="653"/>
    </row>
    <row r="6" spans="1:8" s="14" customFormat="1" ht="18" customHeight="1">
      <c r="A6" s="10">
        <v>1</v>
      </c>
      <c r="B6" s="24">
        <v>2</v>
      </c>
      <c r="C6" s="24">
        <v>3</v>
      </c>
      <c r="D6" s="24">
        <v>4</v>
      </c>
      <c r="E6" s="24">
        <v>5</v>
      </c>
      <c r="F6" s="24">
        <v>6</v>
      </c>
      <c r="G6" s="24">
        <v>7</v>
      </c>
      <c r="H6" s="24">
        <v>8</v>
      </c>
    </row>
    <row r="7" spans="1:8" s="14" customFormat="1" ht="35.25" customHeight="1">
      <c r="A7" s="13" t="s">
        <v>125</v>
      </c>
      <c r="B7" s="25"/>
      <c r="C7" s="24"/>
      <c r="D7" s="24"/>
      <c r="E7" s="24"/>
      <c r="F7" s="24"/>
      <c r="G7" s="24"/>
      <c r="H7" s="24"/>
    </row>
    <row r="8" spans="1:8" ht="59.25" customHeight="1">
      <c r="A8" s="5" t="s">
        <v>322</v>
      </c>
      <c r="B8" s="20">
        <v>5000</v>
      </c>
      <c r="C8" s="26" t="s">
        <v>188</v>
      </c>
      <c r="D8" s="147">
        <f>('Осн. фін. пок.'!C48/'Осн. фін. пок.'!C46)*100</f>
        <v>12.948129425539429</v>
      </c>
      <c r="E8" s="147">
        <f>('Осн. фін. пок.'!D48/'Осн. фін. пок.'!D46)*100</f>
        <v>12.315947787659914</v>
      </c>
      <c r="F8" s="147">
        <f>('Осн. фін. пок.'!E48/'Осн. фін. пок.'!E46)*100</f>
        <v>4.8788274561021625</v>
      </c>
      <c r="G8" s="147">
        <f>('Осн. фін. пок.'!F48/'Осн. фін. пок.'!F46)*100</f>
        <v>13.217538173601442</v>
      </c>
      <c r="H8" s="27"/>
    </row>
    <row r="9" spans="1:8" ht="63" customHeight="1">
      <c r="A9" s="5" t="s">
        <v>323</v>
      </c>
      <c r="B9" s="20">
        <v>5010</v>
      </c>
      <c r="C9" s="26" t="s">
        <v>188</v>
      </c>
      <c r="D9" s="147">
        <f>('Осн. фін. пок.'!C54/'Осн. фін. пок.'!C46)*100</f>
        <v>7.2741464865166234</v>
      </c>
      <c r="E9" s="147">
        <f>('Осн. фін. пок.'!D54/'Осн. фін. пок.'!D46)*100</f>
        <v>6.311157324024733</v>
      </c>
      <c r="F9" s="147">
        <f>('Осн. фін. пок.'!E54/'Осн. фін. пок.'!E46)*100</f>
        <v>4.77144101001306</v>
      </c>
      <c r="G9" s="147">
        <f>('Осн. фін. пок.'!F54/'Осн. фін. пок.'!F46)*100</f>
        <v>5.3865291123639105</v>
      </c>
      <c r="H9" s="27"/>
    </row>
    <row r="10" spans="1:8" ht="57.75" customHeight="1">
      <c r="A10" s="16" t="s">
        <v>325</v>
      </c>
      <c r="B10" s="20">
        <v>5020</v>
      </c>
      <c r="C10" s="26" t="s">
        <v>188</v>
      </c>
      <c r="D10" s="147">
        <f>('Осн. фін. пок.'!C67/'Осн. фін. пок.'!C98)*100</f>
        <v>1.6350084154844915</v>
      </c>
      <c r="E10" s="147">
        <f>('Осн. фін. пок.'!D67/'Осн. фін. пок.'!D98)*100</f>
        <v>1.8214588055381085</v>
      </c>
      <c r="F10" s="147">
        <f>('Осн. фін. пок.'!E67/'Осн. фін. пок.'!E98)*100</f>
        <v>-2.6016845838412945</v>
      </c>
      <c r="G10" s="147">
        <f>('Осн. фін. пок.'!F67/'Осн. фін. пок.'!F98)*100</f>
        <v>0</v>
      </c>
      <c r="H10" s="27" t="s">
        <v>189</v>
      </c>
    </row>
    <row r="11" spans="1:8" ht="56.25" customHeight="1">
      <c r="A11" s="16" t="s">
        <v>397</v>
      </c>
      <c r="B11" s="20">
        <v>5030</v>
      </c>
      <c r="C11" s="26" t="s">
        <v>188</v>
      </c>
      <c r="D11" s="147">
        <f>('Осн. фін. пок.'!C67/'Осн. фін. пок.'!C99)*100</f>
        <v>2.434270713177678</v>
      </c>
      <c r="E11" s="147">
        <f>('Осн. фін. пок.'!D67/'Осн. фін. пок.'!D99)*100</f>
        <v>2.5974531718524863</v>
      </c>
      <c r="F11" s="147">
        <f>('Осн. фін. пок.'!E67/'Осн. фін. пок.'!E99)*100</f>
        <v>-3.8798446409387655</v>
      </c>
      <c r="G11" s="147">
        <f>('Осн. фін. пок.'!F67/'Осн. фін. пок.'!F99)*100</f>
        <v>0</v>
      </c>
      <c r="H11" s="27"/>
    </row>
    <row r="12" spans="1:8" ht="65.25" customHeight="1">
      <c r="A12" s="16" t="s">
        <v>324</v>
      </c>
      <c r="B12" s="20">
        <v>5040</v>
      </c>
      <c r="C12" s="26" t="s">
        <v>188</v>
      </c>
      <c r="D12" s="147">
        <f>('Осн. фін. пок.'!C67/'Осн. фін. пок.'!C46)*100</f>
        <v>1.1373984797517052</v>
      </c>
      <c r="E12" s="147">
        <f>('Осн. фін. пок.'!D67/'Осн. фін. пок.'!D46)*100</f>
        <v>1.2384648235141207</v>
      </c>
      <c r="F12" s="147">
        <f>('Осн. фін. пок.'!E67/'Осн. фін. пок.'!E46)*100</f>
        <v>-2.7252938615585545</v>
      </c>
      <c r="G12" s="147">
        <f>('Осн. фін. пок.'!F67/'Осн. фін. пок.'!F46)*100</f>
        <v>0</v>
      </c>
      <c r="H12" s="27" t="s">
        <v>190</v>
      </c>
    </row>
    <row r="13" spans="1:8" ht="32.25" customHeight="1">
      <c r="A13" s="13" t="s">
        <v>127</v>
      </c>
      <c r="B13" s="20"/>
      <c r="C13" s="28"/>
      <c r="D13" s="147"/>
      <c r="E13" s="147"/>
      <c r="F13" s="147"/>
      <c r="G13" s="147"/>
      <c r="H13" s="27"/>
    </row>
    <row r="14" spans="1:8" ht="65.25" customHeight="1">
      <c r="A14" s="15" t="s">
        <v>398</v>
      </c>
      <c r="B14" s="20">
        <v>5100</v>
      </c>
      <c r="C14" s="26"/>
      <c r="D14" s="147">
        <f>('Осн. фін. пок.'!C100+'Осн. фін. пок.'!C101)/'Осн. фін. пок.'!C54</f>
        <v>3.1400102197240676</v>
      </c>
      <c r="E14" s="147">
        <f>('Осн. фін. пок.'!D100+'Осн. фін. пок.'!D101)/'Осн. фін. пок.'!D54</f>
        <v>3.2185937040305972</v>
      </c>
      <c r="F14" s="147">
        <f>('Осн. фін. пок.'!E100+'Осн. фін. пок.'!E101)/'Осн. фін. пок.'!E54</f>
        <v>7.2323600973236006</v>
      </c>
      <c r="G14" s="147">
        <f>('Осн. фін. пок.'!F100+'Осн. фін. пок.'!F101)/'Осн. фін. пок.'!F54</f>
        <v>4.8745762711864407</v>
      </c>
      <c r="H14" s="27"/>
    </row>
    <row r="15" spans="1:8" s="14" customFormat="1" ht="66" customHeight="1">
      <c r="A15" s="15" t="s">
        <v>399</v>
      </c>
      <c r="B15" s="20">
        <v>5110</v>
      </c>
      <c r="C15" s="26" t="s">
        <v>122</v>
      </c>
      <c r="D15" s="147">
        <f>'Осн. фін. пок.'!C99/('Осн. фін. пок.'!C100+'Осн. фін. пок.'!C101)</f>
        <v>2.0456468673718469</v>
      </c>
      <c r="E15" s="147">
        <f>'Осн. фін. пок.'!D99/('Осн. фін. пок.'!D100+'Осн. фін. пок.'!D101)</f>
        <v>2.3472577696526509</v>
      </c>
      <c r="F15" s="147">
        <f>'Осн. фін. пок.'!E99/('Осн. фін. пок.'!E100+'Осн. фін. пок.'!E101)</f>
        <v>2.0354920100925149</v>
      </c>
      <c r="G15" s="147">
        <f>'Осн. фін. пок.'!F99/('Осн. фін. пок.'!F100+'Осн. фін. пок.'!F101)</f>
        <v>2.1037899860917944</v>
      </c>
      <c r="H15" s="27" t="s">
        <v>191</v>
      </c>
    </row>
    <row r="16" spans="1:8" s="14" customFormat="1" ht="57.75" customHeight="1">
      <c r="A16" s="15" t="s">
        <v>400</v>
      </c>
      <c r="B16" s="20">
        <v>5120</v>
      </c>
      <c r="C16" s="26" t="s">
        <v>122</v>
      </c>
      <c r="D16" s="147">
        <f>'Осн. фін. пок.'!C96/'Осн. фін. пок.'!C101</f>
        <v>0.55423606082548882</v>
      </c>
      <c r="E16" s="147">
        <f>'Осн. фін. пок.'!D96/'Осн. фін. пок.'!D101</f>
        <v>0.32580144047450926</v>
      </c>
      <c r="F16" s="147">
        <f>'Осн. фін. пок.'!E96/'Осн. фін. пок.'!E101</f>
        <v>0.50305753151129418</v>
      </c>
      <c r="G16" s="147">
        <f>'Осн. фін. пок.'!F96/'Осн. фін. пок.'!F101</f>
        <v>0.37869627349675716</v>
      </c>
      <c r="H16" s="27" t="s">
        <v>193</v>
      </c>
    </row>
    <row r="17" spans="1:10" ht="33.75" customHeight="1">
      <c r="A17" s="13" t="s">
        <v>126</v>
      </c>
      <c r="B17" s="20"/>
      <c r="C17" s="26"/>
      <c r="D17" s="147"/>
      <c r="E17" s="147"/>
      <c r="F17" s="147"/>
      <c r="G17" s="147"/>
      <c r="H17" s="27"/>
    </row>
    <row r="18" spans="1:10" ht="44.25" customHeight="1">
      <c r="A18" s="15" t="s">
        <v>314</v>
      </c>
      <c r="B18" s="20">
        <v>5200</v>
      </c>
      <c r="C18" s="26"/>
      <c r="D18" s="147">
        <f>'IV. Кап. інвестиції'!C7/'I. Фін результат'!C93</f>
        <v>1.8201024327784892</v>
      </c>
      <c r="E18" s="147">
        <f>'IV. Кап. інвестиції'!D7/'I. Фін результат'!D93</f>
        <v>0.62316715542521994</v>
      </c>
      <c r="F18" s="147">
        <f>'IV. Кап. інвестиції'!E7/'I. Фін результат'!E93</f>
        <v>0.14205397301349326</v>
      </c>
      <c r="G18" s="147">
        <f>'IV. Кап. інвестиції'!F7/'I. Фін результат'!F93</f>
        <v>7.6923076923076927E-2</v>
      </c>
      <c r="H18" s="27"/>
    </row>
    <row r="19" spans="1:10" ht="83.25" customHeight="1">
      <c r="A19" s="15" t="s">
        <v>315</v>
      </c>
      <c r="B19" s="20">
        <v>5210</v>
      </c>
      <c r="C19" s="26"/>
      <c r="D19" s="147">
        <f>'Осн. фін. пок.'!C84/'Осн. фін. пок.'!C46</f>
        <v>0.1056739829390228</v>
      </c>
      <c r="E19" s="147">
        <f>'Осн. фін. пок.'!D84/'Осн. фін. пок.'!D46</f>
        <v>3.1565070464377891E-2</v>
      </c>
      <c r="F19" s="147">
        <f>'Осн. фін. пок.'!E84/'Осн. фін. пок.'!E46</f>
        <v>1.0999854883180961E-2</v>
      </c>
      <c r="G19" s="147">
        <f>'Осн. фін. пок.'!F84/'Осн. фін. пок.'!F46</f>
        <v>4.5648551799694157E-3</v>
      </c>
      <c r="H19" s="27"/>
    </row>
    <row r="20" spans="1:10" ht="50.25" customHeight="1">
      <c r="A20" s="15" t="s">
        <v>316</v>
      </c>
      <c r="B20" s="20">
        <v>5220</v>
      </c>
      <c r="C20" s="26" t="s">
        <v>272</v>
      </c>
      <c r="D20" s="147">
        <f>'Осн. фін. пок.'!C95/'Осн. фін. пок.'!C94</f>
        <v>0.42064472302846911</v>
      </c>
      <c r="E20" s="147">
        <f>'Осн. фін. пок.'!D95/'Осн. фін. пок.'!D94</f>
        <v>0.43151464334910461</v>
      </c>
      <c r="F20" s="147">
        <f>'Осн. фін. пок.'!E95/'Осн. фін. пок.'!E94</f>
        <v>0.47253622522439725</v>
      </c>
      <c r="G20" s="147">
        <f>'Осн. фін. пок.'!F95/'Осн. фін. пок.'!F94</f>
        <v>0.52767821585025887</v>
      </c>
      <c r="H20" s="27" t="s">
        <v>192</v>
      </c>
    </row>
    <row r="21" spans="1:10" ht="29.25" customHeight="1">
      <c r="A21" s="13" t="s">
        <v>171</v>
      </c>
      <c r="B21" s="20"/>
      <c r="C21" s="26"/>
      <c r="D21" s="147"/>
      <c r="E21" s="147"/>
      <c r="F21" s="147"/>
      <c r="G21" s="147"/>
      <c r="H21" s="27"/>
    </row>
    <row r="22" spans="1:10" ht="87.75" customHeight="1">
      <c r="A22" s="16" t="s">
        <v>199</v>
      </c>
      <c r="B22" s="20">
        <v>5300</v>
      </c>
      <c r="C22" s="26"/>
      <c r="D22" s="147"/>
      <c r="E22" s="147"/>
      <c r="F22" s="147"/>
      <c r="G22" s="147"/>
      <c r="H22" s="27"/>
    </row>
    <row r="23" spans="1:10" ht="20.100000000000001" customHeight="1">
      <c r="B23" s="29"/>
      <c r="C23" s="29"/>
      <c r="D23" s="29"/>
      <c r="E23" s="29"/>
      <c r="F23" s="29"/>
      <c r="G23" s="29"/>
      <c r="H23" s="29"/>
    </row>
    <row r="24" spans="1:10" ht="20.100000000000001" customHeight="1"/>
    <row r="25" spans="1:10" s="3" customFormat="1" ht="30.75" customHeight="1">
      <c r="A25" s="98" t="s">
        <v>585</v>
      </c>
      <c r="B25" s="12"/>
      <c r="C25" s="1"/>
      <c r="D25" s="588" t="s">
        <v>86</v>
      </c>
      <c r="E25" s="654"/>
      <c r="F25" s="654"/>
      <c r="G25" s="654"/>
      <c r="H25" s="524" t="s">
        <v>605</v>
      </c>
      <c r="I25" s="524"/>
      <c r="J25" s="524"/>
    </row>
    <row r="26" spans="1:10" s="2" customFormat="1" ht="20.100000000000001" customHeight="1">
      <c r="A26" s="229" t="s">
        <v>367</v>
      </c>
      <c r="B26" s="11"/>
      <c r="C26" s="3"/>
      <c r="D26" s="655" t="s">
        <v>69</v>
      </c>
      <c r="E26" s="655"/>
      <c r="F26" s="655"/>
      <c r="G26" s="655"/>
      <c r="H26" s="658" t="s">
        <v>83</v>
      </c>
      <c r="I26" s="658"/>
      <c r="J26" s="658"/>
    </row>
  </sheetData>
  <mergeCells count="13">
    <mergeCell ref="A2:H2"/>
    <mergeCell ref="H4:H5"/>
    <mergeCell ref="D25:G25"/>
    <mergeCell ref="D26:G26"/>
    <mergeCell ref="A4:A5"/>
    <mergeCell ref="B4:B5"/>
    <mergeCell ref="C4:C5"/>
    <mergeCell ref="D4:D5"/>
    <mergeCell ref="E4:E5"/>
    <mergeCell ref="F4:F5"/>
    <mergeCell ref="G4:G5"/>
    <mergeCell ref="H25:J25"/>
    <mergeCell ref="H26:J26"/>
  </mergeCells>
  <phoneticPr fontId="3" type="noConversion"/>
  <pageMargins left="0.59055118110236227" right="0.59055118110236227" top="0.98425196850393704" bottom="0.59055118110236227" header="0" footer="0"/>
  <pageSetup paperSize="9" scale="42" orientation="landscape" r:id="rId1"/>
  <headerFooter alignWithMargins="0"/>
  <ignoredErrors>
    <ignoredError sqref="D8:D10 G15:G17 E17:F17 G13 E13:F13 D12:D14 D16:D20 F10:G11 F16" evalError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S77"/>
  <sheetViews>
    <sheetView view="pageBreakPreview" zoomScale="61" zoomScaleNormal="75" zoomScaleSheetLayoutView="61" workbookViewId="0">
      <selection activeCell="D55" sqref="D55:F56"/>
    </sheetView>
  </sheetViews>
  <sheetFormatPr defaultColWidth="9.140625" defaultRowHeight="18.75"/>
  <cols>
    <col min="1" max="1" width="57.140625" style="2" customWidth="1"/>
    <col min="2" max="2" width="13.5703125" style="7" customWidth="1"/>
    <col min="3" max="3" width="14.7109375" style="2" customWidth="1"/>
    <col min="4" max="4" width="16.140625" style="2" customWidth="1"/>
    <col min="5" max="5" width="13.7109375" style="2" customWidth="1"/>
    <col min="6" max="6" width="16.5703125" style="2" customWidth="1"/>
    <col min="7" max="7" width="15.28515625" style="2" customWidth="1"/>
    <col min="8" max="8" width="16.5703125" style="2" customWidth="1"/>
    <col min="9" max="9" width="16.140625" style="2" customWidth="1"/>
    <col min="10" max="10" width="16.42578125" style="2" customWidth="1"/>
    <col min="11" max="11" width="16.5703125" style="2" customWidth="1"/>
    <col min="12" max="12" width="16.85546875" style="2" customWidth="1"/>
    <col min="13" max="15" width="16.7109375" style="2" customWidth="1"/>
    <col min="16" max="16384" width="9.140625" style="2"/>
  </cols>
  <sheetData>
    <row r="1" spans="1:15" ht="20.25">
      <c r="A1" s="57"/>
      <c r="B1" s="53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69" t="s">
        <v>350</v>
      </c>
    </row>
    <row r="2" spans="1:15" ht="20.25">
      <c r="A2" s="659" t="s">
        <v>94</v>
      </c>
      <c r="B2" s="659"/>
      <c r="C2" s="659"/>
      <c r="D2" s="659"/>
      <c r="E2" s="659"/>
      <c r="F2" s="659"/>
      <c r="G2" s="659"/>
      <c r="H2" s="659"/>
      <c r="I2" s="659"/>
      <c r="J2" s="659"/>
      <c r="K2" s="659"/>
      <c r="L2" s="659"/>
      <c r="M2" s="659"/>
      <c r="N2" s="659"/>
      <c r="O2" s="659"/>
    </row>
    <row r="3" spans="1:15" ht="32.25" customHeight="1">
      <c r="A3" s="659" t="s">
        <v>610</v>
      </c>
      <c r="B3" s="659"/>
      <c r="C3" s="659"/>
      <c r="D3" s="659"/>
      <c r="E3" s="659"/>
      <c r="F3" s="659"/>
      <c r="G3" s="659"/>
      <c r="H3" s="659"/>
      <c r="I3" s="659"/>
      <c r="J3" s="659"/>
      <c r="K3" s="659"/>
      <c r="L3" s="659"/>
      <c r="M3" s="659"/>
      <c r="N3" s="659"/>
      <c r="O3" s="659"/>
    </row>
    <row r="4" spans="1:15" ht="32.25" customHeight="1">
      <c r="A4" s="660" t="s">
        <v>529</v>
      </c>
      <c r="B4" s="660"/>
      <c r="C4" s="660"/>
      <c r="D4" s="660"/>
      <c r="E4" s="660"/>
      <c r="F4" s="660"/>
      <c r="G4" s="660"/>
      <c r="H4" s="660"/>
      <c r="I4" s="660"/>
      <c r="J4" s="660"/>
      <c r="K4" s="660"/>
      <c r="L4" s="660"/>
      <c r="M4" s="660"/>
      <c r="N4" s="660"/>
      <c r="O4" s="660"/>
    </row>
    <row r="5" spans="1:15" ht="20.100000000000001" customHeight="1">
      <c r="A5" s="589" t="s">
        <v>103</v>
      </c>
      <c r="B5" s="589"/>
      <c r="C5" s="589"/>
      <c r="D5" s="589"/>
      <c r="E5" s="589"/>
      <c r="F5" s="589"/>
      <c r="G5" s="589"/>
      <c r="H5" s="589"/>
      <c r="I5" s="589"/>
      <c r="J5" s="589"/>
      <c r="K5" s="589"/>
      <c r="L5" s="589"/>
      <c r="M5" s="589"/>
      <c r="N5" s="589"/>
      <c r="O5" s="589"/>
    </row>
    <row r="6" spans="1:15" ht="36.75" customHeight="1">
      <c r="A6" s="661" t="s">
        <v>273</v>
      </c>
      <c r="B6" s="661"/>
      <c r="C6" s="661"/>
      <c r="D6" s="661"/>
      <c r="E6" s="661"/>
      <c r="F6" s="661"/>
      <c r="G6" s="661"/>
      <c r="H6" s="661"/>
      <c r="I6" s="661"/>
      <c r="J6" s="661"/>
      <c r="K6" s="661"/>
      <c r="L6" s="661"/>
      <c r="M6" s="661"/>
      <c r="N6" s="661"/>
      <c r="O6" s="661"/>
    </row>
    <row r="7" spans="1:15" ht="46.5" customHeight="1">
      <c r="A7" s="662" t="s">
        <v>194</v>
      </c>
      <c r="B7" s="662"/>
      <c r="C7" s="662"/>
      <c r="D7" s="662"/>
      <c r="E7" s="662"/>
      <c r="F7" s="662"/>
      <c r="G7" s="662"/>
      <c r="H7" s="662"/>
      <c r="I7" s="662"/>
      <c r="J7" s="662"/>
      <c r="K7" s="662"/>
      <c r="L7" s="662"/>
      <c r="M7" s="662"/>
      <c r="N7" s="662"/>
      <c r="O7" s="662"/>
    </row>
    <row r="8" spans="1:15" s="3" customFormat="1" ht="95.25" customHeight="1">
      <c r="A8" s="597" t="s">
        <v>165</v>
      </c>
      <c r="B8" s="597"/>
      <c r="C8" s="597"/>
      <c r="D8" s="599" t="s">
        <v>606</v>
      </c>
      <c r="E8" s="599"/>
      <c r="F8" s="599" t="s">
        <v>611</v>
      </c>
      <c r="G8" s="599"/>
      <c r="H8" s="599" t="s">
        <v>602</v>
      </c>
      <c r="I8" s="599"/>
      <c r="J8" s="599" t="s">
        <v>612</v>
      </c>
      <c r="K8" s="599"/>
      <c r="L8" s="599" t="s">
        <v>613</v>
      </c>
      <c r="M8" s="599"/>
      <c r="N8" s="599" t="s">
        <v>614</v>
      </c>
      <c r="O8" s="599"/>
    </row>
    <row r="9" spans="1:15" s="3" customFormat="1" ht="24.75" customHeight="1">
      <c r="A9" s="597">
        <v>1</v>
      </c>
      <c r="B9" s="597"/>
      <c r="C9" s="597"/>
      <c r="D9" s="599">
        <v>2</v>
      </c>
      <c r="E9" s="599"/>
      <c r="F9" s="599">
        <v>3</v>
      </c>
      <c r="G9" s="599"/>
      <c r="H9" s="599">
        <v>4</v>
      </c>
      <c r="I9" s="599"/>
      <c r="J9" s="599">
        <v>5</v>
      </c>
      <c r="K9" s="599"/>
      <c r="L9" s="599">
        <v>6</v>
      </c>
      <c r="M9" s="599"/>
      <c r="N9" s="599">
        <v>7</v>
      </c>
      <c r="O9" s="599"/>
    </row>
    <row r="10" spans="1:15" s="3" customFormat="1" ht="107.25" customHeight="1">
      <c r="A10" s="672" t="s">
        <v>358</v>
      </c>
      <c r="B10" s="673"/>
      <c r="C10" s="674"/>
      <c r="D10" s="675">
        <f>SUM(D11:D13)</f>
        <v>207</v>
      </c>
      <c r="E10" s="676"/>
      <c r="F10" s="675">
        <f>SUM(F11:F13)</f>
        <v>214</v>
      </c>
      <c r="G10" s="676"/>
      <c r="H10" s="675">
        <f>SUM(H11:H13)</f>
        <v>175</v>
      </c>
      <c r="I10" s="676"/>
      <c r="J10" s="675">
        <f>SUM(J11:J13)</f>
        <v>173</v>
      </c>
      <c r="K10" s="676"/>
      <c r="L10" s="663">
        <f>J10/H10*100</f>
        <v>98.857142857142861</v>
      </c>
      <c r="M10" s="664"/>
      <c r="N10" s="663">
        <f>J10/D10*100</f>
        <v>83.574879227053145</v>
      </c>
      <c r="O10" s="664"/>
    </row>
    <row r="11" spans="1:15" s="3" customFormat="1" ht="30.75" customHeight="1">
      <c r="A11" s="665" t="s">
        <v>163</v>
      </c>
      <c r="B11" s="666"/>
      <c r="C11" s="667"/>
      <c r="D11" s="668">
        <v>1</v>
      </c>
      <c r="E11" s="669"/>
      <c r="F11" s="668">
        <v>1</v>
      </c>
      <c r="G11" s="669"/>
      <c r="H11" s="668">
        <v>1</v>
      </c>
      <c r="I11" s="669"/>
      <c r="J11" s="668">
        <v>1</v>
      </c>
      <c r="K11" s="669"/>
      <c r="L11" s="670">
        <f t="shared" ref="L11:L25" si="0">J11/H11*100</f>
        <v>100</v>
      </c>
      <c r="M11" s="671"/>
      <c r="N11" s="670">
        <f t="shared" ref="N11:N25" si="1">J11/D11*100</f>
        <v>100</v>
      </c>
      <c r="O11" s="671"/>
    </row>
    <row r="12" spans="1:15" s="3" customFormat="1" ht="30.75" customHeight="1">
      <c r="A12" s="665" t="s">
        <v>172</v>
      </c>
      <c r="B12" s="666"/>
      <c r="C12" s="667"/>
      <c r="D12" s="668">
        <v>11</v>
      </c>
      <c r="E12" s="669"/>
      <c r="F12" s="668">
        <v>11</v>
      </c>
      <c r="G12" s="669"/>
      <c r="H12" s="668">
        <v>11</v>
      </c>
      <c r="I12" s="669"/>
      <c r="J12" s="668">
        <v>11</v>
      </c>
      <c r="K12" s="669"/>
      <c r="L12" s="670">
        <f t="shared" si="0"/>
        <v>100</v>
      </c>
      <c r="M12" s="671"/>
      <c r="N12" s="670">
        <f t="shared" si="1"/>
        <v>100</v>
      </c>
      <c r="O12" s="671"/>
    </row>
    <row r="13" spans="1:15" s="3" customFormat="1" ht="30.75" customHeight="1">
      <c r="A13" s="665" t="s">
        <v>164</v>
      </c>
      <c r="B13" s="666"/>
      <c r="C13" s="667"/>
      <c r="D13" s="668">
        <v>195</v>
      </c>
      <c r="E13" s="669"/>
      <c r="F13" s="668">
        <v>202</v>
      </c>
      <c r="G13" s="669"/>
      <c r="H13" s="668">
        <v>163</v>
      </c>
      <c r="I13" s="669"/>
      <c r="J13" s="668">
        <v>161</v>
      </c>
      <c r="K13" s="669"/>
      <c r="L13" s="670">
        <f t="shared" si="0"/>
        <v>98.773006134969322</v>
      </c>
      <c r="M13" s="671"/>
      <c r="N13" s="670">
        <f t="shared" si="1"/>
        <v>82.564102564102555</v>
      </c>
      <c r="O13" s="671"/>
    </row>
    <row r="14" spans="1:15" s="3" customFormat="1" ht="42" customHeight="1">
      <c r="A14" s="672" t="s">
        <v>317</v>
      </c>
      <c r="B14" s="673"/>
      <c r="C14" s="674"/>
      <c r="D14" s="675">
        <f>SUM(D15:D17)</f>
        <v>28338</v>
      </c>
      <c r="E14" s="676"/>
      <c r="F14" s="675">
        <f>SUM(F15:F17)</f>
        <v>29605</v>
      </c>
      <c r="G14" s="676"/>
      <c r="H14" s="675">
        <f>SUM(H15:I17)</f>
        <v>19970</v>
      </c>
      <c r="I14" s="676"/>
      <c r="J14" s="675">
        <f>SUM(J15:J17)</f>
        <v>24465</v>
      </c>
      <c r="K14" s="676"/>
      <c r="L14" s="663">
        <f t="shared" si="0"/>
        <v>122.50876314471708</v>
      </c>
      <c r="M14" s="664"/>
      <c r="N14" s="663">
        <f t="shared" si="1"/>
        <v>86.33283929705695</v>
      </c>
      <c r="O14" s="664"/>
    </row>
    <row r="15" spans="1:15" s="3" customFormat="1" ht="31.5" customHeight="1">
      <c r="A15" s="665" t="s">
        <v>163</v>
      </c>
      <c r="B15" s="666"/>
      <c r="C15" s="667"/>
      <c r="D15" s="677">
        <v>656</v>
      </c>
      <c r="E15" s="678"/>
      <c r="F15" s="677">
        <v>670</v>
      </c>
      <c r="G15" s="678"/>
      <c r="H15" s="677">
        <v>437</v>
      </c>
      <c r="I15" s="678"/>
      <c r="J15" s="677">
        <v>670</v>
      </c>
      <c r="K15" s="678"/>
      <c r="L15" s="670">
        <f t="shared" si="0"/>
        <v>153.31807780320366</v>
      </c>
      <c r="M15" s="671"/>
      <c r="N15" s="670">
        <f t="shared" si="1"/>
        <v>102.13414634146341</v>
      </c>
      <c r="O15" s="671"/>
    </row>
    <row r="16" spans="1:15" s="3" customFormat="1" ht="36.75" customHeight="1">
      <c r="A16" s="665" t="s">
        <v>172</v>
      </c>
      <c r="B16" s="666"/>
      <c r="C16" s="667"/>
      <c r="D16" s="677">
        <v>3101</v>
      </c>
      <c r="E16" s="678"/>
      <c r="F16" s="677">
        <v>3405</v>
      </c>
      <c r="G16" s="678"/>
      <c r="H16" s="677">
        <v>2373</v>
      </c>
      <c r="I16" s="678"/>
      <c r="J16" s="677">
        <v>3405</v>
      </c>
      <c r="K16" s="678"/>
      <c r="L16" s="670">
        <f t="shared" si="0"/>
        <v>143.48925410872312</v>
      </c>
      <c r="M16" s="671"/>
      <c r="N16" s="670">
        <f t="shared" si="1"/>
        <v>109.80328926152853</v>
      </c>
      <c r="O16" s="671"/>
    </row>
    <row r="17" spans="1:15" s="3" customFormat="1" ht="35.25" customHeight="1">
      <c r="A17" s="665" t="s">
        <v>164</v>
      </c>
      <c r="B17" s="666"/>
      <c r="C17" s="667"/>
      <c r="D17" s="677">
        <v>24581</v>
      </c>
      <c r="E17" s="678"/>
      <c r="F17" s="677">
        <v>25530</v>
      </c>
      <c r="G17" s="678"/>
      <c r="H17" s="677">
        <v>17160</v>
      </c>
      <c r="I17" s="678"/>
      <c r="J17" s="677">
        <v>20390</v>
      </c>
      <c r="K17" s="678"/>
      <c r="L17" s="670">
        <f t="shared" si="0"/>
        <v>118.82284382284382</v>
      </c>
      <c r="M17" s="671"/>
      <c r="N17" s="670">
        <f t="shared" si="1"/>
        <v>82.950246125055941</v>
      </c>
      <c r="O17" s="671"/>
    </row>
    <row r="18" spans="1:15" s="3" customFormat="1" ht="43.5" customHeight="1">
      <c r="A18" s="672" t="s">
        <v>318</v>
      </c>
      <c r="B18" s="673"/>
      <c r="C18" s="674"/>
      <c r="D18" s="675">
        <f t="shared" ref="D18" si="2">SUM(D19:E21)</f>
        <v>28338</v>
      </c>
      <c r="E18" s="676"/>
      <c r="F18" s="675">
        <f t="shared" ref="F18" si="3">SUM(F19:G21)</f>
        <v>29605</v>
      </c>
      <c r="G18" s="676"/>
      <c r="H18" s="675">
        <f>SUM(H19:I21)</f>
        <v>19970</v>
      </c>
      <c r="I18" s="676"/>
      <c r="J18" s="675">
        <f>SUM(J19:J21)</f>
        <v>24465</v>
      </c>
      <c r="K18" s="676"/>
      <c r="L18" s="663">
        <f t="shared" si="0"/>
        <v>122.50876314471708</v>
      </c>
      <c r="M18" s="664"/>
      <c r="N18" s="663">
        <f t="shared" si="1"/>
        <v>86.33283929705695</v>
      </c>
      <c r="O18" s="664"/>
    </row>
    <row r="19" spans="1:15" s="3" customFormat="1" ht="34.5" customHeight="1">
      <c r="A19" s="665" t="s">
        <v>163</v>
      </c>
      <c r="B19" s="666"/>
      <c r="C19" s="667"/>
      <c r="D19" s="677">
        <v>656</v>
      </c>
      <c r="E19" s="678"/>
      <c r="F19" s="677">
        <v>670</v>
      </c>
      <c r="G19" s="678"/>
      <c r="H19" s="677">
        <v>437</v>
      </c>
      <c r="I19" s="678"/>
      <c r="J19" s="677">
        <v>670</v>
      </c>
      <c r="K19" s="678"/>
      <c r="L19" s="670">
        <f t="shared" si="0"/>
        <v>153.31807780320366</v>
      </c>
      <c r="M19" s="671"/>
      <c r="N19" s="670">
        <f t="shared" si="1"/>
        <v>102.13414634146341</v>
      </c>
      <c r="O19" s="671"/>
    </row>
    <row r="20" spans="1:15" s="3" customFormat="1" ht="31.5" customHeight="1">
      <c r="A20" s="665" t="s">
        <v>172</v>
      </c>
      <c r="B20" s="666"/>
      <c r="C20" s="667"/>
      <c r="D20" s="677">
        <v>3101</v>
      </c>
      <c r="E20" s="678"/>
      <c r="F20" s="677">
        <v>3405</v>
      </c>
      <c r="G20" s="678"/>
      <c r="H20" s="677">
        <v>2373</v>
      </c>
      <c r="I20" s="678"/>
      <c r="J20" s="677">
        <v>3405</v>
      </c>
      <c r="K20" s="678"/>
      <c r="L20" s="670">
        <f t="shared" si="0"/>
        <v>143.48925410872312</v>
      </c>
      <c r="M20" s="671"/>
      <c r="N20" s="670">
        <f t="shared" si="1"/>
        <v>109.80328926152853</v>
      </c>
      <c r="O20" s="671"/>
    </row>
    <row r="21" spans="1:15" s="3" customFormat="1" ht="31.5" customHeight="1">
      <c r="A21" s="665" t="s">
        <v>164</v>
      </c>
      <c r="B21" s="666"/>
      <c r="C21" s="667"/>
      <c r="D21" s="677">
        <v>24581</v>
      </c>
      <c r="E21" s="678"/>
      <c r="F21" s="677">
        <v>25530</v>
      </c>
      <c r="G21" s="678"/>
      <c r="H21" s="677">
        <v>17160</v>
      </c>
      <c r="I21" s="678"/>
      <c r="J21" s="677">
        <v>20390</v>
      </c>
      <c r="K21" s="678"/>
      <c r="L21" s="670">
        <f t="shared" si="0"/>
        <v>118.82284382284382</v>
      </c>
      <c r="M21" s="671"/>
      <c r="N21" s="670">
        <f t="shared" si="1"/>
        <v>82.950246125055941</v>
      </c>
      <c r="O21" s="671"/>
    </row>
    <row r="22" spans="1:15" s="3" customFormat="1" ht="62.25" customHeight="1">
      <c r="A22" s="672" t="s">
        <v>306</v>
      </c>
      <c r="B22" s="673"/>
      <c r="C22" s="674"/>
      <c r="D22" s="679">
        <f>(D18/D10)/12*1000</f>
        <v>11408.212560386473</v>
      </c>
      <c r="E22" s="680"/>
      <c r="F22" s="679">
        <f>(F18/F10)/12*1000</f>
        <v>11528.426791277259</v>
      </c>
      <c r="G22" s="680"/>
      <c r="H22" s="679">
        <f>(H18/H10)/12*1000</f>
        <v>9509.5238095238092</v>
      </c>
      <c r="I22" s="680"/>
      <c r="J22" s="679">
        <f>(J18/J10)/12*1000</f>
        <v>11784.682080924855</v>
      </c>
      <c r="K22" s="680"/>
      <c r="L22" s="663">
        <f t="shared" si="0"/>
        <v>123.92504942384674</v>
      </c>
      <c r="M22" s="664"/>
      <c r="N22" s="663">
        <f t="shared" si="1"/>
        <v>103.29998690457103</v>
      </c>
      <c r="O22" s="664"/>
    </row>
    <row r="23" spans="1:15" s="3" customFormat="1" ht="33.75" customHeight="1">
      <c r="A23" s="665" t="s">
        <v>163</v>
      </c>
      <c r="B23" s="666"/>
      <c r="C23" s="667"/>
      <c r="D23" s="668">
        <f>(D19/D11)/12*1000</f>
        <v>54666.666666666664</v>
      </c>
      <c r="E23" s="669"/>
      <c r="F23" s="668">
        <f>(F19/F11)/12*1000</f>
        <v>55833.333333333336</v>
      </c>
      <c r="G23" s="669"/>
      <c r="H23" s="668">
        <f>H19/H11/12*1000</f>
        <v>36416.666666666664</v>
      </c>
      <c r="I23" s="669"/>
      <c r="J23" s="668">
        <f>(J19/J11)/12*1000</f>
        <v>55833.333333333336</v>
      </c>
      <c r="K23" s="669"/>
      <c r="L23" s="670">
        <f t="shared" si="0"/>
        <v>153.31807780320366</v>
      </c>
      <c r="M23" s="671"/>
      <c r="N23" s="670">
        <f t="shared" si="1"/>
        <v>102.13414634146343</v>
      </c>
      <c r="O23" s="671"/>
    </row>
    <row r="24" spans="1:15" s="3" customFormat="1" ht="33" customHeight="1">
      <c r="A24" s="665" t="s">
        <v>172</v>
      </c>
      <c r="B24" s="666"/>
      <c r="C24" s="667"/>
      <c r="D24" s="668">
        <f t="shared" ref="D24:D25" si="4">(D20/D12)/12*1000</f>
        <v>23492.424242424247</v>
      </c>
      <c r="E24" s="669"/>
      <c r="F24" s="668">
        <f t="shared" ref="F24:J25" si="5">(F20/F12)/12*1000</f>
        <v>25795.454545454548</v>
      </c>
      <c r="G24" s="669"/>
      <c r="H24" s="668">
        <f>H20/H12/12*1000</f>
        <v>17977.272727272728</v>
      </c>
      <c r="I24" s="669"/>
      <c r="J24" s="668">
        <f t="shared" si="5"/>
        <v>25795.454545454548</v>
      </c>
      <c r="K24" s="669"/>
      <c r="L24" s="670">
        <f t="shared" si="0"/>
        <v>143.48925410872315</v>
      </c>
      <c r="M24" s="671"/>
      <c r="N24" s="670">
        <f t="shared" si="1"/>
        <v>109.80328926152853</v>
      </c>
      <c r="O24" s="671"/>
    </row>
    <row r="25" spans="1:15" s="3" customFormat="1" ht="33.75" customHeight="1">
      <c r="A25" s="665" t="s">
        <v>164</v>
      </c>
      <c r="B25" s="666"/>
      <c r="C25" s="667"/>
      <c r="D25" s="668">
        <f t="shared" si="4"/>
        <v>10504.700854700855</v>
      </c>
      <c r="E25" s="669"/>
      <c r="F25" s="668">
        <f t="shared" si="5"/>
        <v>10532.178217821782</v>
      </c>
      <c r="G25" s="669"/>
      <c r="H25" s="668">
        <f>H21/H13/12*1000</f>
        <v>8773.006134969326</v>
      </c>
      <c r="I25" s="669"/>
      <c r="J25" s="668">
        <f t="shared" si="5"/>
        <v>10553.83022774327</v>
      </c>
      <c r="K25" s="669"/>
      <c r="L25" s="670">
        <f t="shared" si="0"/>
        <v>120.29890399455614</v>
      </c>
      <c r="M25" s="671"/>
      <c r="N25" s="670">
        <f t="shared" si="1"/>
        <v>100.46768940612363</v>
      </c>
      <c r="O25" s="671"/>
    </row>
    <row r="26" spans="1:15" ht="10.5" customHeight="1">
      <c r="A26" s="429"/>
      <c r="B26" s="429"/>
      <c r="C26" s="429"/>
      <c r="D26" s="430"/>
      <c r="E26" s="430"/>
      <c r="F26" s="430"/>
      <c r="G26" s="430"/>
      <c r="H26" s="430"/>
      <c r="I26" s="430"/>
      <c r="J26" s="430"/>
      <c r="K26" s="430"/>
      <c r="L26" s="430"/>
      <c r="M26" s="430"/>
      <c r="N26" s="430"/>
      <c r="O26" s="430"/>
    </row>
    <row r="27" spans="1:15" ht="27.75" customHeight="1">
      <c r="A27" s="681" t="s">
        <v>279</v>
      </c>
      <c r="B27" s="681"/>
      <c r="C27" s="681"/>
      <c r="D27" s="681"/>
      <c r="E27" s="681"/>
      <c r="F27" s="681"/>
      <c r="G27" s="681"/>
      <c r="H27" s="681"/>
      <c r="I27" s="681"/>
      <c r="J27" s="681"/>
      <c r="K27" s="681"/>
      <c r="L27" s="681"/>
      <c r="M27" s="681"/>
      <c r="N27" s="681"/>
      <c r="O27" s="681"/>
    </row>
    <row r="28" spans="1:15" ht="15" customHeight="1">
      <c r="A28" s="430"/>
      <c r="B28" s="430"/>
      <c r="C28" s="430"/>
      <c r="D28" s="430"/>
      <c r="E28" s="430"/>
      <c r="F28" s="430"/>
      <c r="G28" s="430"/>
      <c r="H28" s="430"/>
      <c r="I28" s="430"/>
      <c r="J28" s="57"/>
      <c r="K28" s="57"/>
      <c r="L28" s="57"/>
      <c r="M28" s="57"/>
      <c r="N28" s="57"/>
      <c r="O28" s="57"/>
    </row>
    <row r="29" spans="1:15" ht="21.95" customHeight="1">
      <c r="A29" s="330"/>
      <c r="B29" s="330"/>
      <c r="C29" s="330"/>
      <c r="D29" s="330"/>
      <c r="E29" s="330"/>
      <c r="F29" s="330"/>
      <c r="G29" s="330"/>
      <c r="H29" s="330"/>
      <c r="I29" s="330"/>
      <c r="J29" s="330"/>
      <c r="K29" s="330"/>
      <c r="L29" s="330"/>
      <c r="M29" s="330"/>
      <c r="N29" s="330"/>
      <c r="O29" s="330"/>
    </row>
    <row r="30" spans="1:15" ht="25.5" customHeight="1">
      <c r="A30" s="682" t="s">
        <v>344</v>
      </c>
      <c r="B30" s="682"/>
      <c r="C30" s="682"/>
      <c r="D30" s="682"/>
      <c r="E30" s="682"/>
      <c r="F30" s="682"/>
      <c r="G30" s="682"/>
      <c r="H30" s="682"/>
      <c r="I30" s="682"/>
      <c r="J30" s="682"/>
      <c r="K30" s="57"/>
      <c r="L30" s="57"/>
      <c r="M30" s="57"/>
      <c r="N30" s="57"/>
      <c r="O30" s="57"/>
    </row>
    <row r="31" spans="1:15" ht="68.25" customHeight="1">
      <c r="A31" s="631" t="s">
        <v>394</v>
      </c>
      <c r="B31" s="633" t="s">
        <v>179</v>
      </c>
      <c r="C31" s="635"/>
      <c r="D31" s="599" t="s">
        <v>615</v>
      </c>
      <c r="E31" s="599"/>
      <c r="F31" s="599"/>
      <c r="G31" s="599" t="s">
        <v>616</v>
      </c>
      <c r="H31" s="599"/>
      <c r="I31" s="599"/>
      <c r="J31" s="633" t="s">
        <v>617</v>
      </c>
      <c r="K31" s="634"/>
      <c r="L31" s="635"/>
      <c r="M31" s="599" t="s">
        <v>609</v>
      </c>
      <c r="N31" s="599"/>
      <c r="O31" s="599"/>
    </row>
    <row r="32" spans="1:15" ht="165" customHeight="1">
      <c r="A32" s="632"/>
      <c r="B32" s="434" t="s">
        <v>618</v>
      </c>
      <c r="C32" s="434" t="s">
        <v>619</v>
      </c>
      <c r="D32" s="324" t="s">
        <v>319</v>
      </c>
      <c r="E32" s="324" t="s">
        <v>180</v>
      </c>
      <c r="F32" s="324" t="s">
        <v>320</v>
      </c>
      <c r="G32" s="324" t="s">
        <v>319</v>
      </c>
      <c r="H32" s="324" t="s">
        <v>180</v>
      </c>
      <c r="I32" s="324" t="s">
        <v>320</v>
      </c>
      <c r="J32" s="324" t="s">
        <v>319</v>
      </c>
      <c r="K32" s="324" t="s">
        <v>180</v>
      </c>
      <c r="L32" s="324" t="s">
        <v>320</v>
      </c>
      <c r="M32" s="324" t="s">
        <v>319</v>
      </c>
      <c r="N32" s="324" t="s">
        <v>180</v>
      </c>
      <c r="O32" s="324" t="s">
        <v>320</v>
      </c>
    </row>
    <row r="33" spans="1:19" ht="25.5" customHeight="1">
      <c r="A33" s="324">
        <v>1</v>
      </c>
      <c r="B33" s="324">
        <v>2</v>
      </c>
      <c r="C33" s="324">
        <v>3</v>
      </c>
      <c r="D33" s="324">
        <v>4</v>
      </c>
      <c r="E33" s="324">
        <v>5</v>
      </c>
      <c r="F33" s="324">
        <v>6</v>
      </c>
      <c r="G33" s="324">
        <v>7</v>
      </c>
      <c r="H33" s="322">
        <v>8</v>
      </c>
      <c r="I33" s="322">
        <v>9</v>
      </c>
      <c r="J33" s="322">
        <v>10</v>
      </c>
      <c r="K33" s="322">
        <v>11</v>
      </c>
      <c r="L33" s="322">
        <v>12</v>
      </c>
      <c r="M33" s="322">
        <v>13</v>
      </c>
      <c r="N33" s="322">
        <v>14</v>
      </c>
      <c r="O33" s="322">
        <v>15</v>
      </c>
    </row>
    <row r="34" spans="1:19" ht="20.25">
      <c r="A34" s="431" t="s">
        <v>530</v>
      </c>
      <c r="B34" s="235">
        <v>87.3</v>
      </c>
      <c r="C34" s="235">
        <f>ROUND(M34/$M$37*100,1)</f>
        <v>91</v>
      </c>
      <c r="D34" s="263">
        <v>46931</v>
      </c>
      <c r="E34" s="263">
        <v>300361</v>
      </c>
      <c r="F34" s="263">
        <v>156</v>
      </c>
      <c r="G34" s="277">
        <v>47747</v>
      </c>
      <c r="H34" s="277">
        <v>353682</v>
      </c>
      <c r="I34" s="277">
        <v>135</v>
      </c>
      <c r="J34" s="277">
        <v>20596</v>
      </c>
      <c r="K34" s="277">
        <v>160671</v>
      </c>
      <c r="L34" s="277">
        <v>128</v>
      </c>
      <c r="M34" s="277">
        <v>39873</v>
      </c>
      <c r="N34" s="277">
        <v>241655</v>
      </c>
      <c r="O34" s="277">
        <v>165</v>
      </c>
    </row>
    <row r="35" spans="1:19" ht="80.25" customHeight="1">
      <c r="A35" s="431" t="s">
        <v>531</v>
      </c>
      <c r="B35" s="235">
        <f>ROUND(D35/$D$37*100,1)</f>
        <v>11.3</v>
      </c>
      <c r="C35" s="235">
        <f>ROUND(M35/$M$37*100,1)</f>
        <v>7.3</v>
      </c>
      <c r="D35" s="458">
        <v>6098</v>
      </c>
      <c r="E35" s="459">
        <v>51223</v>
      </c>
      <c r="F35" s="460">
        <v>119</v>
      </c>
      <c r="G35" s="277">
        <v>5100</v>
      </c>
      <c r="H35" s="277">
        <v>42500</v>
      </c>
      <c r="I35" s="277">
        <v>120</v>
      </c>
      <c r="J35" s="277">
        <v>2798</v>
      </c>
      <c r="K35" s="277">
        <v>23317</v>
      </c>
      <c r="L35" s="277">
        <v>120</v>
      </c>
      <c r="M35" s="277">
        <v>3200</v>
      </c>
      <c r="N35" s="277">
        <v>20645</v>
      </c>
      <c r="O35" s="277">
        <v>155</v>
      </c>
    </row>
    <row r="36" spans="1:19" ht="57.75" customHeight="1">
      <c r="A36" s="431" t="s">
        <v>532</v>
      </c>
      <c r="B36" s="235">
        <v>1.4</v>
      </c>
      <c r="C36" s="235">
        <f>ROUND(M36/$M$37*100,1)</f>
        <v>1.7</v>
      </c>
      <c r="D36" s="458">
        <v>778</v>
      </c>
      <c r="E36" s="459">
        <v>4943</v>
      </c>
      <c r="F36" s="460">
        <v>157</v>
      </c>
      <c r="G36" s="277">
        <v>810</v>
      </c>
      <c r="H36" s="277">
        <v>5225</v>
      </c>
      <c r="I36" s="277">
        <v>155</v>
      </c>
      <c r="J36" s="277">
        <v>384</v>
      </c>
      <c r="K36" s="277">
        <v>2452</v>
      </c>
      <c r="L36" s="277">
        <v>157</v>
      </c>
      <c r="M36" s="277">
        <v>740</v>
      </c>
      <c r="N36" s="277">
        <v>4353</v>
      </c>
      <c r="O36" s="277">
        <v>170</v>
      </c>
    </row>
    <row r="37" spans="1:19" ht="30.75" customHeight="1">
      <c r="A37" s="279" t="s">
        <v>49</v>
      </c>
      <c r="B37" s="399">
        <f>SUM(B34:B36)</f>
        <v>100</v>
      </c>
      <c r="C37" s="399">
        <f>SUM(C34:C36)</f>
        <v>100</v>
      </c>
      <c r="D37" s="496">
        <f>SUM(D34:D36)</f>
        <v>53807</v>
      </c>
      <c r="E37" s="496"/>
      <c r="F37" s="204"/>
      <c r="G37" s="496">
        <f>SUM(G34:G36)</f>
        <v>53657</v>
      </c>
      <c r="H37" s="496"/>
      <c r="I37" s="399"/>
      <c r="J37" s="496">
        <f>SUM(J34:J36)</f>
        <v>23778</v>
      </c>
      <c r="K37" s="496"/>
      <c r="L37" s="399"/>
      <c r="M37" s="496">
        <f>SUM(M34:M36)</f>
        <v>43813</v>
      </c>
      <c r="N37" s="327"/>
      <c r="O37" s="399"/>
    </row>
    <row r="38" spans="1:19" ht="20.100000000000001" customHeight="1">
      <c r="A38" s="260"/>
      <c r="B38" s="432"/>
      <c r="C38" s="432"/>
      <c r="D38" s="432"/>
      <c r="E38" s="432"/>
      <c r="F38" s="332"/>
      <c r="G38" s="332"/>
      <c r="H38" s="332"/>
      <c r="I38" s="331"/>
      <c r="J38" s="331"/>
      <c r="K38" s="331"/>
      <c r="L38" s="331"/>
      <c r="M38" s="331"/>
      <c r="N38" s="331"/>
      <c r="O38" s="331"/>
    </row>
    <row r="39" spans="1:19" ht="20.100000000000001" customHeight="1">
      <c r="A39" s="661" t="s">
        <v>345</v>
      </c>
      <c r="B39" s="661"/>
      <c r="C39" s="661"/>
      <c r="D39" s="661"/>
      <c r="E39" s="661"/>
      <c r="F39" s="661"/>
      <c r="G39" s="661"/>
      <c r="H39" s="661"/>
      <c r="I39" s="661"/>
      <c r="J39" s="661"/>
      <c r="K39" s="661"/>
      <c r="L39" s="661"/>
      <c r="M39" s="661"/>
      <c r="N39" s="661"/>
      <c r="O39" s="661"/>
    </row>
    <row r="40" spans="1:19" ht="20.100000000000001" customHeight="1">
      <c r="A40" s="57"/>
      <c r="B40" s="53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</row>
    <row r="41" spans="1:19" ht="63" customHeight="1">
      <c r="A41" s="324" t="s">
        <v>96</v>
      </c>
      <c r="B41" s="599" t="s">
        <v>62</v>
      </c>
      <c r="C41" s="599"/>
      <c r="D41" s="599" t="s">
        <v>57</v>
      </c>
      <c r="E41" s="599"/>
      <c r="F41" s="599" t="s">
        <v>58</v>
      </c>
      <c r="G41" s="599"/>
      <c r="H41" s="599" t="s">
        <v>181</v>
      </c>
      <c r="I41" s="599"/>
      <c r="J41" s="599"/>
      <c r="K41" s="633" t="s">
        <v>669</v>
      </c>
      <c r="L41" s="635"/>
      <c r="M41" s="633" t="s">
        <v>29</v>
      </c>
      <c r="N41" s="634"/>
      <c r="O41" s="635"/>
    </row>
    <row r="42" spans="1:19" ht="25.5" customHeight="1">
      <c r="A42" s="322">
        <v>1</v>
      </c>
      <c r="B42" s="597">
        <v>2</v>
      </c>
      <c r="C42" s="597"/>
      <c r="D42" s="597">
        <v>3</v>
      </c>
      <c r="E42" s="597"/>
      <c r="F42" s="692">
        <v>4</v>
      </c>
      <c r="G42" s="692"/>
      <c r="H42" s="597">
        <v>5</v>
      </c>
      <c r="I42" s="597"/>
      <c r="J42" s="597"/>
      <c r="K42" s="597">
        <v>6</v>
      </c>
      <c r="L42" s="597"/>
      <c r="M42" s="693">
        <v>7</v>
      </c>
      <c r="N42" s="694"/>
      <c r="O42" s="695"/>
    </row>
    <row r="43" spans="1:19" ht="119.25" customHeight="1">
      <c r="A43" s="5" t="s">
        <v>537</v>
      </c>
      <c r="B43" s="683" t="s">
        <v>538</v>
      </c>
      <c r="C43" s="683"/>
      <c r="D43" s="684" t="s">
        <v>549</v>
      </c>
      <c r="E43" s="684"/>
      <c r="F43" s="685" t="s">
        <v>539</v>
      </c>
      <c r="G43" s="685"/>
      <c r="H43" s="686" t="s">
        <v>540</v>
      </c>
      <c r="I43" s="686"/>
      <c r="J43" s="686"/>
      <c r="K43" s="687">
        <v>490</v>
      </c>
      <c r="L43" s="688"/>
      <c r="M43" s="689" t="s">
        <v>541</v>
      </c>
      <c r="N43" s="690"/>
      <c r="O43" s="691"/>
    </row>
    <row r="44" spans="1:19" ht="231" customHeight="1">
      <c r="A44" s="5" t="s">
        <v>537</v>
      </c>
      <c r="B44" s="683" t="s">
        <v>542</v>
      </c>
      <c r="C44" s="683"/>
      <c r="D44" s="684" t="s">
        <v>550</v>
      </c>
      <c r="E44" s="684"/>
      <c r="F44" s="685" t="s">
        <v>543</v>
      </c>
      <c r="G44" s="685"/>
      <c r="H44" s="686" t="s">
        <v>544</v>
      </c>
      <c r="I44" s="686"/>
      <c r="J44" s="686"/>
      <c r="K44" s="687">
        <v>1789</v>
      </c>
      <c r="L44" s="688"/>
      <c r="M44" s="689" t="s">
        <v>545</v>
      </c>
      <c r="N44" s="690"/>
      <c r="O44" s="691"/>
      <c r="S44" s="239"/>
    </row>
    <row r="45" spans="1:19" ht="80.25" customHeight="1">
      <c r="A45" s="5" t="s">
        <v>537</v>
      </c>
      <c r="B45" s="696" t="s">
        <v>642</v>
      </c>
      <c r="C45" s="696"/>
      <c r="D45" s="697" t="s">
        <v>643</v>
      </c>
      <c r="E45" s="697"/>
      <c r="F45" s="685" t="s">
        <v>548</v>
      </c>
      <c r="G45" s="685"/>
      <c r="H45" s="698" t="s">
        <v>644</v>
      </c>
      <c r="I45" s="698"/>
      <c r="J45" s="698"/>
      <c r="K45" s="687">
        <v>1824</v>
      </c>
      <c r="L45" s="688"/>
      <c r="M45" s="689" t="s">
        <v>645</v>
      </c>
      <c r="N45" s="690"/>
      <c r="O45" s="691"/>
      <c r="P45" s="278"/>
    </row>
    <row r="46" spans="1:19" ht="34.5" customHeight="1">
      <c r="A46" s="279" t="s">
        <v>49</v>
      </c>
      <c r="B46" s="699" t="s">
        <v>30</v>
      </c>
      <c r="C46" s="699"/>
      <c r="D46" s="699" t="s">
        <v>30</v>
      </c>
      <c r="E46" s="699"/>
      <c r="F46" s="699" t="s">
        <v>30</v>
      </c>
      <c r="G46" s="699"/>
      <c r="H46" s="699"/>
      <c r="I46" s="699"/>
      <c r="J46" s="699"/>
      <c r="K46" s="700">
        <f>SUM(K43:K45)</f>
        <v>4103</v>
      </c>
      <c r="L46" s="700"/>
      <c r="M46" s="701"/>
      <c r="N46" s="701"/>
      <c r="O46" s="701"/>
    </row>
    <row r="47" spans="1:19" ht="60.75" customHeight="1">
      <c r="A47" s="332"/>
      <c r="B47" s="330"/>
      <c r="C47" s="330"/>
      <c r="D47" s="330"/>
      <c r="E47" s="330"/>
      <c r="F47" s="330"/>
      <c r="G47" s="330"/>
      <c r="H47" s="330"/>
      <c r="I47" s="330"/>
      <c r="J47" s="330"/>
      <c r="K47" s="41"/>
      <c r="L47" s="41"/>
      <c r="M47" s="41"/>
      <c r="N47" s="41"/>
      <c r="O47" s="41"/>
    </row>
    <row r="48" spans="1:19" ht="47.25" customHeight="1">
      <c r="A48" s="661" t="s">
        <v>346</v>
      </c>
      <c r="B48" s="661"/>
      <c r="C48" s="661"/>
      <c r="D48" s="661"/>
      <c r="E48" s="661"/>
      <c r="F48" s="661"/>
      <c r="G48" s="661"/>
      <c r="H48" s="661"/>
      <c r="I48" s="661"/>
      <c r="J48" s="661"/>
      <c r="K48" s="661"/>
      <c r="L48" s="661"/>
      <c r="M48" s="661"/>
      <c r="N48" s="661"/>
      <c r="O48" s="661"/>
    </row>
    <row r="49" spans="1:15" ht="21" customHeight="1">
      <c r="A49" s="331"/>
      <c r="B49" s="331"/>
      <c r="C49" s="331"/>
      <c r="D49" s="331"/>
      <c r="E49" s="331"/>
      <c r="F49" s="331"/>
      <c r="G49" s="331"/>
      <c r="H49" s="331"/>
      <c r="I49" s="55"/>
      <c r="J49" s="57"/>
      <c r="K49" s="57"/>
      <c r="L49" s="57"/>
      <c r="M49" s="57"/>
      <c r="N49" s="57"/>
      <c r="O49" s="57"/>
    </row>
    <row r="50" spans="1:15" ht="52.5" customHeight="1">
      <c r="A50" s="599" t="s">
        <v>56</v>
      </c>
      <c r="B50" s="599"/>
      <c r="C50" s="599"/>
      <c r="D50" s="599" t="s">
        <v>620</v>
      </c>
      <c r="E50" s="599"/>
      <c r="F50" s="599"/>
      <c r="G50" s="599" t="s">
        <v>200</v>
      </c>
      <c r="H50" s="599"/>
      <c r="I50" s="599"/>
      <c r="J50" s="599" t="s">
        <v>198</v>
      </c>
      <c r="K50" s="599"/>
      <c r="L50" s="599"/>
      <c r="M50" s="599" t="s">
        <v>621</v>
      </c>
      <c r="N50" s="599"/>
      <c r="O50" s="599"/>
    </row>
    <row r="51" spans="1:15" ht="20.100000000000001" customHeight="1">
      <c r="A51" s="599">
        <v>1</v>
      </c>
      <c r="B51" s="599"/>
      <c r="C51" s="599"/>
      <c r="D51" s="599">
        <v>2</v>
      </c>
      <c r="E51" s="599"/>
      <c r="F51" s="599"/>
      <c r="G51" s="599">
        <v>3</v>
      </c>
      <c r="H51" s="599"/>
      <c r="I51" s="599"/>
      <c r="J51" s="597">
        <v>4</v>
      </c>
      <c r="K51" s="597"/>
      <c r="L51" s="597"/>
      <c r="M51" s="597">
        <v>5</v>
      </c>
      <c r="N51" s="597"/>
      <c r="O51" s="597"/>
    </row>
    <row r="52" spans="1:15" ht="30.75" customHeight="1">
      <c r="A52" s="702" t="s">
        <v>182</v>
      </c>
      <c r="B52" s="702"/>
      <c r="C52" s="702"/>
      <c r="D52" s="700">
        <f>SUM(D54:F56)</f>
        <v>4103</v>
      </c>
      <c r="E52" s="700"/>
      <c r="F52" s="700"/>
      <c r="G52" s="697"/>
      <c r="H52" s="697"/>
      <c r="I52" s="697"/>
      <c r="J52" s="700">
        <f>SUM(J53:L62)</f>
        <v>1546</v>
      </c>
      <c r="K52" s="700"/>
      <c r="L52" s="700"/>
      <c r="M52" s="700">
        <f>D52+G52-J52</f>
        <v>2557</v>
      </c>
      <c r="N52" s="700"/>
      <c r="O52" s="700"/>
    </row>
    <row r="53" spans="1:15" ht="27.75" customHeight="1">
      <c r="A53" s="702" t="s">
        <v>84</v>
      </c>
      <c r="B53" s="702"/>
      <c r="C53" s="702"/>
      <c r="D53" s="697"/>
      <c r="E53" s="697"/>
      <c r="F53" s="697"/>
      <c r="G53" s="697"/>
      <c r="H53" s="697"/>
      <c r="I53" s="697"/>
      <c r="J53" s="697"/>
      <c r="K53" s="697"/>
      <c r="L53" s="697"/>
      <c r="M53" s="697"/>
      <c r="N53" s="697"/>
      <c r="O53" s="697"/>
    </row>
    <row r="54" spans="1:15" ht="42" customHeight="1">
      <c r="A54" s="703" t="s">
        <v>546</v>
      </c>
      <c r="B54" s="703"/>
      <c r="C54" s="703"/>
      <c r="D54" s="677">
        <v>490</v>
      </c>
      <c r="E54" s="678"/>
      <c r="F54" s="704"/>
      <c r="G54" s="677"/>
      <c r="H54" s="678"/>
      <c r="I54" s="704"/>
      <c r="J54" s="677">
        <v>490</v>
      </c>
      <c r="K54" s="678"/>
      <c r="L54" s="704"/>
      <c r="M54" s="677">
        <v>0</v>
      </c>
      <c r="N54" s="678"/>
      <c r="O54" s="704"/>
    </row>
    <row r="55" spans="1:15" ht="38.25" customHeight="1">
      <c r="A55" s="703" t="s">
        <v>547</v>
      </c>
      <c r="B55" s="703"/>
      <c r="C55" s="703"/>
      <c r="D55" s="677">
        <v>1789</v>
      </c>
      <c r="E55" s="678"/>
      <c r="F55" s="704"/>
      <c r="G55" s="677"/>
      <c r="H55" s="678"/>
      <c r="I55" s="704"/>
      <c r="J55" s="677">
        <v>598</v>
      </c>
      <c r="K55" s="678"/>
      <c r="L55" s="704"/>
      <c r="M55" s="677">
        <v>1191</v>
      </c>
      <c r="N55" s="678"/>
      <c r="O55" s="704"/>
    </row>
    <row r="56" spans="1:15" ht="38.25" customHeight="1">
      <c r="A56" s="703" t="s">
        <v>583</v>
      </c>
      <c r="B56" s="703"/>
      <c r="C56" s="703"/>
      <c r="D56" s="677">
        <v>1824</v>
      </c>
      <c r="E56" s="678"/>
      <c r="F56" s="704"/>
      <c r="G56" s="677"/>
      <c r="H56" s="678"/>
      <c r="I56" s="704"/>
      <c r="J56" s="677">
        <v>458</v>
      </c>
      <c r="K56" s="678"/>
      <c r="L56" s="704"/>
      <c r="M56" s="677">
        <v>1366</v>
      </c>
      <c r="N56" s="678"/>
      <c r="O56" s="704"/>
    </row>
    <row r="57" spans="1:15" ht="28.5" customHeight="1">
      <c r="A57" s="702" t="s">
        <v>183</v>
      </c>
      <c r="B57" s="702"/>
      <c r="C57" s="702"/>
      <c r="D57" s="697"/>
      <c r="E57" s="697"/>
      <c r="F57" s="697"/>
      <c r="G57" s="697"/>
      <c r="H57" s="697"/>
      <c r="I57" s="697"/>
      <c r="J57" s="697"/>
      <c r="K57" s="697"/>
      <c r="L57" s="697"/>
      <c r="M57" s="697">
        <f>D57+G57-J57</f>
        <v>0</v>
      </c>
      <c r="N57" s="697"/>
      <c r="O57" s="697"/>
    </row>
    <row r="58" spans="1:15" ht="25.5" customHeight="1">
      <c r="A58" s="702" t="s">
        <v>393</v>
      </c>
      <c r="B58" s="702"/>
      <c r="C58" s="702"/>
      <c r="D58" s="697"/>
      <c r="E58" s="697"/>
      <c r="F58" s="697"/>
      <c r="G58" s="697"/>
      <c r="H58" s="697"/>
      <c r="I58" s="697"/>
      <c r="J58" s="697"/>
      <c r="K58" s="697"/>
      <c r="L58" s="697"/>
      <c r="M58" s="697"/>
      <c r="N58" s="697"/>
      <c r="O58" s="697"/>
    </row>
    <row r="59" spans="1:15" ht="20.100000000000001" customHeight="1">
      <c r="A59" s="702"/>
      <c r="B59" s="702"/>
      <c r="C59" s="702"/>
      <c r="D59" s="677"/>
      <c r="E59" s="678"/>
      <c r="F59" s="704"/>
      <c r="G59" s="677"/>
      <c r="H59" s="678"/>
      <c r="I59" s="704"/>
      <c r="J59" s="677"/>
      <c r="K59" s="678"/>
      <c r="L59" s="704"/>
      <c r="M59" s="677"/>
      <c r="N59" s="678"/>
      <c r="O59" s="704"/>
    </row>
    <row r="60" spans="1:15" ht="30" customHeight="1">
      <c r="A60" s="702" t="s">
        <v>184</v>
      </c>
      <c r="B60" s="702"/>
      <c r="C60" s="702"/>
      <c r="D60" s="697"/>
      <c r="E60" s="697"/>
      <c r="F60" s="697"/>
      <c r="G60" s="697"/>
      <c r="H60" s="697"/>
      <c r="I60" s="697"/>
      <c r="J60" s="697"/>
      <c r="K60" s="697"/>
      <c r="L60" s="697"/>
      <c r="M60" s="697">
        <f>D60+G60-J60</f>
        <v>0</v>
      </c>
      <c r="N60" s="697"/>
      <c r="O60" s="697"/>
    </row>
    <row r="61" spans="1:15" ht="29.25" customHeight="1">
      <c r="A61" s="702" t="s">
        <v>84</v>
      </c>
      <c r="B61" s="702"/>
      <c r="C61" s="702"/>
      <c r="D61" s="697"/>
      <c r="E61" s="697"/>
      <c r="F61" s="697"/>
      <c r="G61" s="697"/>
      <c r="H61" s="697"/>
      <c r="I61" s="697"/>
      <c r="J61" s="697"/>
      <c r="K61" s="697"/>
      <c r="L61" s="697"/>
      <c r="M61" s="697"/>
      <c r="N61" s="697"/>
      <c r="O61" s="697"/>
    </row>
    <row r="62" spans="1:15" ht="26.25" customHeight="1">
      <c r="A62" s="665"/>
      <c r="B62" s="666"/>
      <c r="C62" s="667"/>
      <c r="D62" s="697"/>
      <c r="E62" s="697"/>
      <c r="F62" s="697"/>
      <c r="G62" s="697"/>
      <c r="H62" s="697"/>
      <c r="I62" s="697"/>
      <c r="J62" s="697"/>
      <c r="K62" s="697"/>
      <c r="L62" s="697"/>
      <c r="M62" s="697"/>
      <c r="N62" s="697"/>
      <c r="O62" s="697"/>
    </row>
    <row r="63" spans="1:15" ht="30" customHeight="1">
      <c r="A63" s="672" t="s">
        <v>49</v>
      </c>
      <c r="B63" s="673"/>
      <c r="C63" s="674"/>
      <c r="D63" s="700">
        <f>SUM(D52,D57,D60)</f>
        <v>4103</v>
      </c>
      <c r="E63" s="700"/>
      <c r="F63" s="700"/>
      <c r="G63" s="700">
        <f>SUM(G52,G57,G60)</f>
        <v>0</v>
      </c>
      <c r="H63" s="700"/>
      <c r="I63" s="700"/>
      <c r="J63" s="700">
        <f>SUM(J52,J57,J60)</f>
        <v>1546</v>
      </c>
      <c r="K63" s="700"/>
      <c r="L63" s="700"/>
      <c r="M63" s="700">
        <f>D63+G63-J63</f>
        <v>2557</v>
      </c>
      <c r="N63" s="700"/>
      <c r="O63" s="700"/>
    </row>
    <row r="64" spans="1:15" ht="20.100000000000001" customHeight="1">
      <c r="C64" s="8"/>
      <c r="D64" s="8"/>
      <c r="E64" s="8"/>
    </row>
    <row r="65" spans="3:5" ht="63.95" customHeight="1">
      <c r="C65" s="8"/>
      <c r="D65" s="8"/>
      <c r="E65" s="8"/>
    </row>
    <row r="66" spans="3:5" ht="18" customHeight="1">
      <c r="C66" s="8"/>
      <c r="D66" s="8"/>
      <c r="E66" s="8"/>
    </row>
    <row r="67" spans="3:5" ht="20.100000000000001" customHeight="1">
      <c r="C67" s="8"/>
      <c r="D67" s="8"/>
      <c r="E67" s="8"/>
    </row>
    <row r="68" spans="3:5" ht="20.100000000000001" customHeight="1">
      <c r="C68" s="8"/>
      <c r="D68" s="8"/>
      <c r="E68" s="8"/>
    </row>
    <row r="69" spans="3:5" ht="20.100000000000001" customHeight="1">
      <c r="C69" s="8"/>
      <c r="D69" s="8"/>
      <c r="E69" s="8"/>
    </row>
    <row r="70" spans="3:5" ht="20.100000000000001" customHeight="1">
      <c r="C70" s="8"/>
      <c r="D70" s="8"/>
      <c r="E70" s="8"/>
    </row>
    <row r="71" spans="3:5" ht="20.100000000000001" customHeight="1">
      <c r="C71" s="8"/>
      <c r="D71" s="8"/>
      <c r="E71" s="8"/>
    </row>
    <row r="72" spans="3:5" ht="20.100000000000001" customHeight="1">
      <c r="C72" s="8"/>
      <c r="D72" s="8"/>
      <c r="E72" s="8"/>
    </row>
    <row r="73" spans="3:5" ht="20.100000000000001" customHeight="1">
      <c r="C73" s="8"/>
      <c r="D73" s="8"/>
      <c r="E73" s="8"/>
    </row>
    <row r="74" spans="3:5" ht="20.100000000000001" customHeight="1">
      <c r="C74" s="8"/>
      <c r="D74" s="8"/>
      <c r="E74" s="8"/>
    </row>
    <row r="75" spans="3:5" ht="20.100000000000001" customHeight="1">
      <c r="C75" s="8"/>
      <c r="D75" s="8"/>
      <c r="E75" s="8"/>
    </row>
    <row r="76" spans="3:5" ht="20.100000000000001" customHeight="1">
      <c r="C76" s="8"/>
      <c r="D76" s="8"/>
      <c r="E76" s="8"/>
    </row>
    <row r="77" spans="3:5">
      <c r="C77" s="8"/>
      <c r="D77" s="8"/>
      <c r="E77" s="8"/>
    </row>
  </sheetData>
  <mergeCells count="248">
    <mergeCell ref="A63:C63"/>
    <mergeCell ref="D63:F63"/>
    <mergeCell ref="G63:I63"/>
    <mergeCell ref="J63:L63"/>
    <mergeCell ref="M63:O63"/>
    <mergeCell ref="A61:C61"/>
    <mergeCell ref="D61:F61"/>
    <mergeCell ref="G61:I61"/>
    <mergeCell ref="J61:L61"/>
    <mergeCell ref="M61:O61"/>
    <mergeCell ref="A62:C62"/>
    <mergeCell ref="D62:F62"/>
    <mergeCell ref="G62:I62"/>
    <mergeCell ref="J62:L62"/>
    <mergeCell ref="M62:O62"/>
    <mergeCell ref="A59:C59"/>
    <mergeCell ref="D59:F59"/>
    <mergeCell ref="G59:I59"/>
    <mergeCell ref="J59:L59"/>
    <mergeCell ref="M59:O59"/>
    <mergeCell ref="A60:C60"/>
    <mergeCell ref="D60:F60"/>
    <mergeCell ref="G60:I60"/>
    <mergeCell ref="J60:L60"/>
    <mergeCell ref="M60:O60"/>
    <mergeCell ref="A57:C57"/>
    <mergeCell ref="D57:F57"/>
    <mergeCell ref="G57:I57"/>
    <mergeCell ref="J57:L57"/>
    <mergeCell ref="M57:O57"/>
    <mergeCell ref="A58:C58"/>
    <mergeCell ref="D58:F58"/>
    <mergeCell ref="G58:I58"/>
    <mergeCell ref="J58:L58"/>
    <mergeCell ref="M58:O58"/>
    <mergeCell ref="A53:C53"/>
    <mergeCell ref="D53:F53"/>
    <mergeCell ref="G53:I53"/>
    <mergeCell ref="J53:L53"/>
    <mergeCell ref="M53:O53"/>
    <mergeCell ref="A56:C56"/>
    <mergeCell ref="D56:F56"/>
    <mergeCell ref="G56:I56"/>
    <mergeCell ref="J56:L56"/>
    <mergeCell ref="M56:O56"/>
    <mergeCell ref="A54:C54"/>
    <mergeCell ref="D54:F54"/>
    <mergeCell ref="G54:I54"/>
    <mergeCell ref="J54:L54"/>
    <mergeCell ref="M54:O54"/>
    <mergeCell ref="A55:C55"/>
    <mergeCell ref="D55:F55"/>
    <mergeCell ref="G55:I55"/>
    <mergeCell ref="J55:L55"/>
    <mergeCell ref="M55:O55"/>
    <mergeCell ref="A51:C51"/>
    <mergeCell ref="D51:F51"/>
    <mergeCell ref="G51:I51"/>
    <mergeCell ref="J51:L51"/>
    <mergeCell ref="M51:O51"/>
    <mergeCell ref="A52:C52"/>
    <mergeCell ref="D52:F52"/>
    <mergeCell ref="G52:I52"/>
    <mergeCell ref="J52:L52"/>
    <mergeCell ref="M52:O52"/>
    <mergeCell ref="A48:O48"/>
    <mergeCell ref="A50:C50"/>
    <mergeCell ref="D50:F50"/>
    <mergeCell ref="G50:I50"/>
    <mergeCell ref="J50:L50"/>
    <mergeCell ref="M50:O50"/>
    <mergeCell ref="B46:C46"/>
    <mergeCell ref="D46:E46"/>
    <mergeCell ref="F46:G46"/>
    <mergeCell ref="H46:J46"/>
    <mergeCell ref="K46:L46"/>
    <mergeCell ref="M46:O46"/>
    <mergeCell ref="B45:C45"/>
    <mergeCell ref="D45:E45"/>
    <mergeCell ref="F45:G45"/>
    <mergeCell ref="H45:J45"/>
    <mergeCell ref="K45:L45"/>
    <mergeCell ref="M45:O45"/>
    <mergeCell ref="B44:C44"/>
    <mergeCell ref="D44:E44"/>
    <mergeCell ref="F44:G44"/>
    <mergeCell ref="H44:J44"/>
    <mergeCell ref="K44:L44"/>
    <mergeCell ref="M44:O44"/>
    <mergeCell ref="B43:C43"/>
    <mergeCell ref="D43:E43"/>
    <mergeCell ref="F43:G43"/>
    <mergeCell ref="H43:J43"/>
    <mergeCell ref="K43:L43"/>
    <mergeCell ref="M43:O43"/>
    <mergeCell ref="B42:C42"/>
    <mergeCell ref="D42:E42"/>
    <mergeCell ref="F42:G42"/>
    <mergeCell ref="H42:J42"/>
    <mergeCell ref="K42:L42"/>
    <mergeCell ref="M42:O42"/>
    <mergeCell ref="A39:O39"/>
    <mergeCell ref="B41:C41"/>
    <mergeCell ref="D41:E41"/>
    <mergeCell ref="F41:G41"/>
    <mergeCell ref="H41:J41"/>
    <mergeCell ref="K41:L41"/>
    <mergeCell ref="M41:O41"/>
    <mergeCell ref="A27:O27"/>
    <mergeCell ref="A30:J30"/>
    <mergeCell ref="A31:A32"/>
    <mergeCell ref="B31:C31"/>
    <mergeCell ref="D31:F31"/>
    <mergeCell ref="G31:I31"/>
    <mergeCell ref="J31:L31"/>
    <mergeCell ref="M31:O31"/>
    <mergeCell ref="N24:O24"/>
    <mergeCell ref="A25:C25"/>
    <mergeCell ref="D25:E25"/>
    <mergeCell ref="F25:G25"/>
    <mergeCell ref="H25:I25"/>
    <mergeCell ref="J25:K25"/>
    <mergeCell ref="L25:M25"/>
    <mergeCell ref="N25:O25"/>
    <mergeCell ref="A24:C24"/>
    <mergeCell ref="D24:E24"/>
    <mergeCell ref="F24:G24"/>
    <mergeCell ref="H24:I24"/>
    <mergeCell ref="J24:K24"/>
    <mergeCell ref="L24:M24"/>
    <mergeCell ref="N22:O22"/>
    <mergeCell ref="A23:C23"/>
    <mergeCell ref="D23:E23"/>
    <mergeCell ref="F23:G23"/>
    <mergeCell ref="H23:I23"/>
    <mergeCell ref="J23:K23"/>
    <mergeCell ref="L23:M23"/>
    <mergeCell ref="N23:O23"/>
    <mergeCell ref="A22:C22"/>
    <mergeCell ref="D22:E22"/>
    <mergeCell ref="F22:G22"/>
    <mergeCell ref="H22:I22"/>
    <mergeCell ref="J22:K22"/>
    <mergeCell ref="L22:M22"/>
    <mergeCell ref="N20:O20"/>
    <mergeCell ref="A21:C21"/>
    <mergeCell ref="D21:E21"/>
    <mergeCell ref="F21:G21"/>
    <mergeCell ref="H21:I21"/>
    <mergeCell ref="J21:K21"/>
    <mergeCell ref="L21:M21"/>
    <mergeCell ref="N21:O21"/>
    <mergeCell ref="A20:C20"/>
    <mergeCell ref="D20:E20"/>
    <mergeCell ref="F20:G20"/>
    <mergeCell ref="H20:I20"/>
    <mergeCell ref="J20:K20"/>
    <mergeCell ref="L20:M20"/>
    <mergeCell ref="N18:O18"/>
    <mergeCell ref="A19:C19"/>
    <mergeCell ref="D19:E19"/>
    <mergeCell ref="F19:G19"/>
    <mergeCell ref="H19:I19"/>
    <mergeCell ref="J19:K19"/>
    <mergeCell ref="L19:M19"/>
    <mergeCell ref="N19:O19"/>
    <mergeCell ref="A18:C18"/>
    <mergeCell ref="D18:E18"/>
    <mergeCell ref="F18:G18"/>
    <mergeCell ref="H18:I18"/>
    <mergeCell ref="J18:K18"/>
    <mergeCell ref="L18:M18"/>
    <mergeCell ref="N16:O16"/>
    <mergeCell ref="A17:C17"/>
    <mergeCell ref="D17:E17"/>
    <mergeCell ref="F17:G17"/>
    <mergeCell ref="H17:I17"/>
    <mergeCell ref="J17:K17"/>
    <mergeCell ref="L17:M17"/>
    <mergeCell ref="N17:O17"/>
    <mergeCell ref="A16:C16"/>
    <mergeCell ref="D16:E16"/>
    <mergeCell ref="F16:G16"/>
    <mergeCell ref="H16:I16"/>
    <mergeCell ref="J16:K16"/>
    <mergeCell ref="L16:M16"/>
    <mergeCell ref="N14:O14"/>
    <mergeCell ref="A15:C15"/>
    <mergeCell ref="D15:E15"/>
    <mergeCell ref="F15:G15"/>
    <mergeCell ref="H15:I15"/>
    <mergeCell ref="J15:K15"/>
    <mergeCell ref="L15:M15"/>
    <mergeCell ref="N15:O15"/>
    <mergeCell ref="A14:C14"/>
    <mergeCell ref="D14:E14"/>
    <mergeCell ref="F14:G14"/>
    <mergeCell ref="H14:I14"/>
    <mergeCell ref="J14:K14"/>
    <mergeCell ref="L14:M14"/>
    <mergeCell ref="N12:O12"/>
    <mergeCell ref="A13:C13"/>
    <mergeCell ref="D13:E13"/>
    <mergeCell ref="F13:G13"/>
    <mergeCell ref="H13:I13"/>
    <mergeCell ref="J13:K13"/>
    <mergeCell ref="L13:M13"/>
    <mergeCell ref="N13:O13"/>
    <mergeCell ref="A12:C12"/>
    <mergeCell ref="D12:E12"/>
    <mergeCell ref="F12:G12"/>
    <mergeCell ref="H12:I12"/>
    <mergeCell ref="J12:K12"/>
    <mergeCell ref="L12:M12"/>
    <mergeCell ref="N10:O10"/>
    <mergeCell ref="A11:C11"/>
    <mergeCell ref="D11:E11"/>
    <mergeCell ref="F11:G11"/>
    <mergeCell ref="H11:I11"/>
    <mergeCell ref="J11:K11"/>
    <mergeCell ref="L11:M11"/>
    <mergeCell ref="N11:O11"/>
    <mergeCell ref="A10:C10"/>
    <mergeCell ref="D10:E10"/>
    <mergeCell ref="F10:G10"/>
    <mergeCell ref="H10:I10"/>
    <mergeCell ref="J10:K10"/>
    <mergeCell ref="L10:M10"/>
    <mergeCell ref="A2:O2"/>
    <mergeCell ref="A3:O3"/>
    <mergeCell ref="A4:O4"/>
    <mergeCell ref="A5:O5"/>
    <mergeCell ref="A6:O6"/>
    <mergeCell ref="A7:O7"/>
    <mergeCell ref="N8:O8"/>
    <mergeCell ref="A9:C9"/>
    <mergeCell ref="D9:E9"/>
    <mergeCell ref="F9:G9"/>
    <mergeCell ref="H9:I9"/>
    <mergeCell ref="J9:K9"/>
    <mergeCell ref="L9:M9"/>
    <mergeCell ref="N9:O9"/>
    <mergeCell ref="A8:C8"/>
    <mergeCell ref="D8:E8"/>
    <mergeCell ref="F8:G8"/>
    <mergeCell ref="H8:I8"/>
    <mergeCell ref="J8:K8"/>
    <mergeCell ref="L8:M8"/>
  </mergeCells>
  <pageMargins left="0.59055118110236227" right="0.59055118110236227" top="0.98425196850393704" bottom="0.59055118110236227" header="0" footer="0"/>
  <pageSetup paperSize="9" scale="45" orientation="landscape" horizontalDpi="1200" verticalDpi="1200" r:id="rId1"/>
  <headerFooter alignWithMargins="0"/>
  <rowBreaks count="1" manualBreakCount="1">
    <brk id="29" max="14" man="1"/>
  </rowBreaks>
  <ignoredErrors>
    <ignoredError sqref="G37 D37 K46 M37 J37" formulaRange="1"/>
    <ignoredError sqref="C34:C37" evalError="1"/>
    <ignoredError sqref="H23:H25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E71"/>
  <sheetViews>
    <sheetView view="pageBreakPreview" zoomScale="50" zoomScaleNormal="60" zoomScaleSheetLayoutView="50" workbookViewId="0">
      <selection activeCell="AD73" sqref="AD73"/>
    </sheetView>
  </sheetViews>
  <sheetFormatPr defaultColWidth="9.140625" defaultRowHeight="20.25"/>
  <cols>
    <col min="1" max="1" width="8.28515625" style="57" customWidth="1"/>
    <col min="2" max="2" width="23.28515625" style="57" customWidth="1"/>
    <col min="3" max="5" width="11.28515625" style="57" customWidth="1"/>
    <col min="6" max="6" width="7" style="57" customWidth="1"/>
    <col min="7" max="7" width="15.28515625" style="57" customWidth="1"/>
    <col min="8" max="10" width="11" style="57" customWidth="1"/>
    <col min="11" max="11" width="9" style="57" customWidth="1"/>
    <col min="12" max="12" width="15.28515625" style="57" customWidth="1"/>
    <col min="13" max="13" width="8.7109375" style="57" customWidth="1"/>
    <col min="14" max="16" width="11" style="57" customWidth="1"/>
    <col min="17" max="17" width="15.85546875" style="57" customWidth="1"/>
    <col min="18" max="19" width="11" style="57" customWidth="1"/>
    <col min="20" max="20" width="12.140625" style="57" customWidth="1"/>
    <col min="21" max="21" width="11.5703125" style="57" customWidth="1"/>
    <col min="22" max="22" width="15" style="57" customWidth="1"/>
    <col min="23" max="26" width="11" style="57" customWidth="1"/>
    <col min="27" max="27" width="14.7109375" style="57" customWidth="1"/>
    <col min="28" max="28" width="10.140625" style="57" customWidth="1"/>
    <col min="29" max="29" width="11" style="57" customWidth="1"/>
    <col min="30" max="30" width="11.28515625" style="57" customWidth="1"/>
    <col min="31" max="31" width="11" style="57" customWidth="1"/>
    <col min="32" max="16384" width="9.140625" style="57"/>
  </cols>
  <sheetData>
    <row r="1" spans="1:31">
      <c r="A1" s="216"/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46"/>
      <c r="Q1" s="78"/>
      <c r="R1" s="78"/>
      <c r="S1" s="78"/>
      <c r="T1" s="78"/>
      <c r="U1" s="78"/>
      <c r="V1" s="46"/>
      <c r="W1" s="46"/>
      <c r="X1" s="46"/>
      <c r="Y1" s="46"/>
      <c r="Z1" s="46"/>
      <c r="AA1" s="46"/>
      <c r="AB1" s="725" t="s">
        <v>351</v>
      </c>
      <c r="AC1" s="726"/>
      <c r="AD1" s="726"/>
      <c r="AE1" s="726"/>
    </row>
    <row r="2" spans="1:31" ht="18.75" customHeight="1">
      <c r="A2" s="46"/>
      <c r="B2" s="79" t="s">
        <v>347</v>
      </c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  <c r="AC2" s="220"/>
      <c r="AD2" s="220"/>
      <c r="AE2" s="220"/>
    </row>
    <row r="3" spans="1:31" ht="31.5" customHeight="1">
      <c r="A3" s="226"/>
      <c r="B3" s="226"/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6"/>
      <c r="R3" s="226"/>
      <c r="S3" s="226"/>
      <c r="T3" s="220"/>
      <c r="U3" s="220"/>
      <c r="V3" s="220"/>
      <c r="W3" s="220"/>
      <c r="X3" s="220"/>
      <c r="Y3" s="220"/>
      <c r="Z3" s="220"/>
      <c r="AA3" s="220"/>
      <c r="AB3" s="220"/>
      <c r="AC3" s="220"/>
      <c r="AD3" s="727" t="s">
        <v>332</v>
      </c>
      <c r="AE3" s="728"/>
    </row>
    <row r="4" spans="1:31" ht="41.25" customHeight="1">
      <c r="A4" s="705" t="s">
        <v>46</v>
      </c>
      <c r="B4" s="705" t="s">
        <v>134</v>
      </c>
      <c r="C4" s="707" t="s">
        <v>135</v>
      </c>
      <c r="D4" s="708"/>
      <c r="E4" s="708"/>
      <c r="F4" s="709"/>
      <c r="G4" s="707" t="s">
        <v>195</v>
      </c>
      <c r="H4" s="708"/>
      <c r="I4" s="708"/>
      <c r="J4" s="708"/>
      <c r="K4" s="708"/>
      <c r="L4" s="708"/>
      <c r="M4" s="709"/>
      <c r="N4" s="713" t="s">
        <v>136</v>
      </c>
      <c r="O4" s="714"/>
      <c r="P4" s="714"/>
      <c r="Q4" s="714"/>
      <c r="R4" s="714"/>
      <c r="S4" s="714"/>
      <c r="T4" s="714"/>
      <c r="U4" s="714"/>
      <c r="V4" s="714"/>
      <c r="W4" s="714"/>
      <c r="X4" s="714"/>
      <c r="Y4" s="715"/>
      <c r="Z4" s="707" t="s">
        <v>625</v>
      </c>
      <c r="AA4" s="708"/>
      <c r="AB4" s="709"/>
      <c r="AC4" s="716" t="s">
        <v>626</v>
      </c>
      <c r="AD4" s="717"/>
      <c r="AE4" s="718"/>
    </row>
    <row r="5" spans="1:31" ht="53.25" customHeight="1">
      <c r="A5" s="706"/>
      <c r="B5" s="706"/>
      <c r="C5" s="710"/>
      <c r="D5" s="711"/>
      <c r="E5" s="711"/>
      <c r="F5" s="712"/>
      <c r="G5" s="710"/>
      <c r="H5" s="711"/>
      <c r="I5" s="711"/>
      <c r="J5" s="711"/>
      <c r="K5" s="711"/>
      <c r="L5" s="711"/>
      <c r="M5" s="712"/>
      <c r="N5" s="713" t="s">
        <v>622</v>
      </c>
      <c r="O5" s="714"/>
      <c r="P5" s="714"/>
      <c r="Q5" s="715"/>
      <c r="R5" s="713" t="s">
        <v>623</v>
      </c>
      <c r="S5" s="714"/>
      <c r="T5" s="714"/>
      <c r="U5" s="715"/>
      <c r="V5" s="713" t="s">
        <v>624</v>
      </c>
      <c r="W5" s="714"/>
      <c r="X5" s="714"/>
      <c r="Y5" s="715"/>
      <c r="Z5" s="711"/>
      <c r="AA5" s="711"/>
      <c r="AB5" s="712"/>
      <c r="AC5" s="719"/>
      <c r="AD5" s="720"/>
      <c r="AE5" s="721"/>
    </row>
    <row r="6" spans="1:31" ht="27" customHeight="1">
      <c r="A6" s="215">
        <v>1</v>
      </c>
      <c r="B6" s="227">
        <v>2</v>
      </c>
      <c r="C6" s="713">
        <v>3</v>
      </c>
      <c r="D6" s="714"/>
      <c r="E6" s="714"/>
      <c r="F6" s="715"/>
      <c r="G6" s="713">
        <v>4</v>
      </c>
      <c r="H6" s="714"/>
      <c r="I6" s="714"/>
      <c r="J6" s="714"/>
      <c r="K6" s="714"/>
      <c r="L6" s="714"/>
      <c r="M6" s="715"/>
      <c r="N6" s="722">
        <v>5</v>
      </c>
      <c r="O6" s="723"/>
      <c r="P6" s="723"/>
      <c r="Q6" s="724"/>
      <c r="R6" s="722">
        <v>6</v>
      </c>
      <c r="S6" s="723"/>
      <c r="T6" s="723"/>
      <c r="U6" s="724"/>
      <c r="V6" s="693">
        <v>7</v>
      </c>
      <c r="W6" s="694"/>
      <c r="X6" s="694"/>
      <c r="Y6" s="695"/>
      <c r="Z6" s="723">
        <v>8</v>
      </c>
      <c r="AA6" s="723"/>
      <c r="AB6" s="724"/>
      <c r="AC6" s="722">
        <v>9</v>
      </c>
      <c r="AD6" s="723"/>
      <c r="AE6" s="724"/>
    </row>
    <row r="7" spans="1:31" ht="43.5" customHeight="1">
      <c r="A7" s="740" t="s">
        <v>49</v>
      </c>
      <c r="B7" s="741"/>
      <c r="C7" s="713"/>
      <c r="D7" s="714"/>
      <c r="E7" s="714"/>
      <c r="F7" s="715"/>
      <c r="G7" s="742"/>
      <c r="H7" s="743"/>
      <c r="I7" s="743"/>
      <c r="J7" s="743"/>
      <c r="K7" s="743"/>
      <c r="L7" s="743"/>
      <c r="M7" s="744"/>
      <c r="N7" s="745" t="e">
        <f>SUM(#REF!)</f>
        <v>#REF!</v>
      </c>
      <c r="O7" s="746"/>
      <c r="P7" s="746"/>
      <c r="Q7" s="747"/>
      <c r="R7" s="745" t="e">
        <f>SUM(#REF!)</f>
        <v>#REF!</v>
      </c>
      <c r="S7" s="746"/>
      <c r="T7" s="746"/>
      <c r="U7" s="747"/>
      <c r="V7" s="748" t="e">
        <f>SUM(#REF!)</f>
        <v>#REF!</v>
      </c>
      <c r="W7" s="749"/>
      <c r="X7" s="749"/>
      <c r="Y7" s="750"/>
      <c r="Z7" s="729" t="e">
        <f>(V7/R7)*100</f>
        <v>#REF!</v>
      </c>
      <c r="AA7" s="729"/>
      <c r="AB7" s="730"/>
      <c r="AC7" s="731" t="e">
        <f>(V7/N7)*100</f>
        <v>#REF!</v>
      </c>
      <c r="AD7" s="729"/>
      <c r="AE7" s="730"/>
    </row>
    <row r="8" spans="1:31" ht="18.75" customHeight="1">
      <c r="A8" s="71"/>
      <c r="B8" s="71"/>
      <c r="C8" s="71"/>
      <c r="D8" s="71"/>
      <c r="E8" s="71"/>
      <c r="F8" s="71"/>
      <c r="G8" s="71"/>
      <c r="H8" s="71"/>
      <c r="I8" s="71"/>
      <c r="J8" s="71"/>
      <c r="K8" s="71"/>
      <c r="L8" s="71"/>
      <c r="M8" s="70"/>
      <c r="N8" s="70"/>
      <c r="O8" s="70"/>
      <c r="P8" s="70"/>
      <c r="Q8" s="80"/>
      <c r="R8" s="80"/>
      <c r="S8" s="80"/>
      <c r="T8" s="80"/>
      <c r="U8" s="80"/>
      <c r="V8" s="80"/>
      <c r="W8" s="81"/>
      <c r="X8" s="81"/>
      <c r="Y8" s="81"/>
      <c r="Z8" s="81"/>
      <c r="AA8" s="81"/>
      <c r="AB8" s="81"/>
      <c r="AC8" s="81"/>
      <c r="AD8" s="81"/>
      <c r="AE8" s="81"/>
    </row>
    <row r="9" spans="1:31" s="82" customFormat="1" ht="18.75" customHeight="1">
      <c r="A9" s="79"/>
      <c r="B9" s="79" t="s">
        <v>348</v>
      </c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</row>
    <row r="10" spans="1:31" s="82" customFormat="1" ht="21" customHeight="1">
      <c r="A10" s="79"/>
      <c r="B10" s="79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79"/>
      <c r="AD10" s="79" t="s">
        <v>332</v>
      </c>
      <c r="AE10" s="79"/>
    </row>
    <row r="11" spans="1:31" ht="39.75" customHeight="1">
      <c r="A11" s="732" t="s">
        <v>46</v>
      </c>
      <c r="B11" s="732" t="s">
        <v>137</v>
      </c>
      <c r="C11" s="733" t="s">
        <v>134</v>
      </c>
      <c r="D11" s="733"/>
      <c r="E11" s="733"/>
      <c r="F11" s="733"/>
      <c r="G11" s="707" t="s">
        <v>195</v>
      </c>
      <c r="H11" s="708"/>
      <c r="I11" s="708"/>
      <c r="J11" s="708"/>
      <c r="K11" s="708"/>
      <c r="L11" s="708"/>
      <c r="M11" s="709"/>
      <c r="N11" s="707" t="s">
        <v>138</v>
      </c>
      <c r="O11" s="708"/>
      <c r="P11" s="709"/>
      <c r="Q11" s="707" t="s">
        <v>136</v>
      </c>
      <c r="R11" s="708"/>
      <c r="S11" s="708"/>
      <c r="T11" s="708"/>
      <c r="U11" s="708"/>
      <c r="V11" s="708"/>
      <c r="W11" s="708"/>
      <c r="X11" s="708"/>
      <c r="Y11" s="709"/>
      <c r="Z11" s="716" t="s">
        <v>625</v>
      </c>
      <c r="AA11" s="717"/>
      <c r="AB11" s="718"/>
      <c r="AC11" s="716" t="s">
        <v>626</v>
      </c>
      <c r="AD11" s="717"/>
      <c r="AE11" s="718"/>
    </row>
    <row r="12" spans="1:31" ht="18.75" customHeight="1">
      <c r="A12" s="732"/>
      <c r="B12" s="732"/>
      <c r="C12" s="733"/>
      <c r="D12" s="733"/>
      <c r="E12" s="733"/>
      <c r="F12" s="733"/>
      <c r="G12" s="734"/>
      <c r="H12" s="735"/>
      <c r="I12" s="735"/>
      <c r="J12" s="735"/>
      <c r="K12" s="735"/>
      <c r="L12" s="735"/>
      <c r="M12" s="736"/>
      <c r="N12" s="734"/>
      <c r="O12" s="735"/>
      <c r="P12" s="736"/>
      <c r="Q12" s="733" t="s">
        <v>622</v>
      </c>
      <c r="R12" s="733"/>
      <c r="S12" s="733"/>
      <c r="T12" s="733" t="s">
        <v>623</v>
      </c>
      <c r="U12" s="733"/>
      <c r="V12" s="733"/>
      <c r="W12" s="733" t="s">
        <v>627</v>
      </c>
      <c r="X12" s="733"/>
      <c r="Y12" s="733"/>
      <c r="Z12" s="737"/>
      <c r="AA12" s="738"/>
      <c r="AB12" s="739"/>
      <c r="AC12" s="737"/>
      <c r="AD12" s="738"/>
      <c r="AE12" s="739"/>
    </row>
    <row r="13" spans="1:31" ht="56.25" customHeight="1">
      <c r="A13" s="732"/>
      <c r="B13" s="732"/>
      <c r="C13" s="733"/>
      <c r="D13" s="733"/>
      <c r="E13" s="733"/>
      <c r="F13" s="733"/>
      <c r="G13" s="710"/>
      <c r="H13" s="711"/>
      <c r="I13" s="711"/>
      <c r="J13" s="711"/>
      <c r="K13" s="711"/>
      <c r="L13" s="711"/>
      <c r="M13" s="712"/>
      <c r="N13" s="710"/>
      <c r="O13" s="711"/>
      <c r="P13" s="712"/>
      <c r="Q13" s="733"/>
      <c r="R13" s="733"/>
      <c r="S13" s="733"/>
      <c r="T13" s="733"/>
      <c r="U13" s="733"/>
      <c r="V13" s="733"/>
      <c r="W13" s="733"/>
      <c r="X13" s="733"/>
      <c r="Y13" s="733"/>
      <c r="Z13" s="719"/>
      <c r="AA13" s="720"/>
      <c r="AB13" s="721"/>
      <c r="AC13" s="719"/>
      <c r="AD13" s="720"/>
      <c r="AE13" s="721"/>
    </row>
    <row r="14" spans="1:31" ht="33" customHeight="1">
      <c r="A14" s="215">
        <v>1</v>
      </c>
      <c r="B14" s="215">
        <v>2</v>
      </c>
      <c r="C14" s="713">
        <v>3</v>
      </c>
      <c r="D14" s="714"/>
      <c r="E14" s="714"/>
      <c r="F14" s="715"/>
      <c r="G14" s="713">
        <v>4</v>
      </c>
      <c r="H14" s="714"/>
      <c r="I14" s="714"/>
      <c r="J14" s="714"/>
      <c r="K14" s="714"/>
      <c r="L14" s="714"/>
      <c r="M14" s="715"/>
      <c r="N14" s="713">
        <v>5</v>
      </c>
      <c r="O14" s="714"/>
      <c r="P14" s="715"/>
      <c r="Q14" s="713">
        <v>6</v>
      </c>
      <c r="R14" s="714"/>
      <c r="S14" s="715"/>
      <c r="T14" s="713">
        <v>7</v>
      </c>
      <c r="U14" s="714"/>
      <c r="V14" s="715"/>
      <c r="W14" s="713">
        <v>8</v>
      </c>
      <c r="X14" s="714"/>
      <c r="Y14" s="715"/>
      <c r="Z14" s="713">
        <v>9</v>
      </c>
      <c r="AA14" s="714"/>
      <c r="AB14" s="715"/>
      <c r="AC14" s="713">
        <v>10</v>
      </c>
      <c r="AD14" s="714"/>
      <c r="AE14" s="715"/>
    </row>
    <row r="15" spans="1:31" ht="30" customHeight="1">
      <c r="A15" s="83"/>
      <c r="B15" s="238">
        <v>44209</v>
      </c>
      <c r="C15" s="751" t="s">
        <v>646</v>
      </c>
      <c r="D15" s="751"/>
      <c r="E15" s="751"/>
      <c r="F15" s="751"/>
      <c r="G15" s="752" t="s">
        <v>533</v>
      </c>
      <c r="H15" s="753"/>
      <c r="I15" s="753"/>
      <c r="J15" s="753"/>
      <c r="K15" s="753"/>
      <c r="L15" s="753"/>
      <c r="M15" s="754"/>
      <c r="N15" s="755" t="s">
        <v>534</v>
      </c>
      <c r="O15" s="756"/>
      <c r="P15" s="757"/>
      <c r="Q15" s="758">
        <v>60</v>
      </c>
      <c r="R15" s="759"/>
      <c r="S15" s="760"/>
      <c r="T15" s="761">
        <v>60</v>
      </c>
      <c r="U15" s="762"/>
      <c r="V15" s="763"/>
      <c r="W15" s="761">
        <v>60</v>
      </c>
      <c r="X15" s="762"/>
      <c r="Y15" s="763"/>
      <c r="Z15" s="764">
        <f>(W15/T15)*100</f>
        <v>100</v>
      </c>
      <c r="AA15" s="764"/>
      <c r="AB15" s="765"/>
      <c r="AC15" s="764">
        <f>(W15/Q15)*100</f>
        <v>100</v>
      </c>
      <c r="AD15" s="764"/>
      <c r="AE15" s="765"/>
    </row>
    <row r="16" spans="1:31" ht="30" customHeight="1">
      <c r="A16" s="769" t="s">
        <v>49</v>
      </c>
      <c r="B16" s="770"/>
      <c r="C16" s="751"/>
      <c r="D16" s="751"/>
      <c r="E16" s="751"/>
      <c r="F16" s="751"/>
      <c r="G16" s="742"/>
      <c r="H16" s="743"/>
      <c r="I16" s="743"/>
      <c r="J16" s="743"/>
      <c r="K16" s="743"/>
      <c r="L16" s="743"/>
      <c r="M16" s="744"/>
      <c r="N16" s="755"/>
      <c r="O16" s="756"/>
      <c r="P16" s="757"/>
      <c r="Q16" s="766">
        <f>SUM(Q15:Q15)</f>
        <v>60</v>
      </c>
      <c r="R16" s="767"/>
      <c r="S16" s="768"/>
      <c r="T16" s="766">
        <f>SUM(T15:T15)</f>
        <v>60</v>
      </c>
      <c r="U16" s="767"/>
      <c r="V16" s="768"/>
      <c r="W16" s="766">
        <f>SUM(W15:W15)</f>
        <v>60</v>
      </c>
      <c r="X16" s="767"/>
      <c r="Y16" s="768"/>
      <c r="Z16" s="764">
        <f>(W16/T16)*100</f>
        <v>100</v>
      </c>
      <c r="AA16" s="764"/>
      <c r="AB16" s="765"/>
      <c r="AC16" s="764">
        <f>(W16/Q16)*100</f>
        <v>100</v>
      </c>
      <c r="AD16" s="764"/>
      <c r="AE16" s="765"/>
    </row>
    <row r="17" spans="1:31" ht="6.75" customHeight="1">
      <c r="A17" s="216"/>
      <c r="B17" s="216"/>
      <c r="C17" s="216"/>
      <c r="D17" s="216"/>
      <c r="E17" s="216"/>
      <c r="F17" s="216"/>
      <c r="G17" s="216"/>
      <c r="H17" s="216"/>
      <c r="I17" s="216"/>
      <c r="J17" s="216"/>
      <c r="K17" s="216"/>
      <c r="L17" s="216"/>
      <c r="M17" s="216"/>
      <c r="N17" s="216"/>
      <c r="O17" s="216"/>
      <c r="P17" s="46"/>
      <c r="Q17" s="78"/>
      <c r="R17" s="78"/>
      <c r="S17" s="78"/>
      <c r="T17" s="78"/>
      <c r="U17" s="78"/>
      <c r="V17" s="46"/>
      <c r="W17" s="46"/>
      <c r="X17" s="46"/>
      <c r="Y17" s="46"/>
      <c r="Z17" s="46"/>
      <c r="AA17" s="46"/>
      <c r="AB17" s="46"/>
      <c r="AC17" s="46"/>
      <c r="AD17" s="46"/>
      <c r="AE17" s="78"/>
    </row>
    <row r="18" spans="1:31" s="82" customFormat="1" ht="18.75" customHeight="1">
      <c r="A18" s="79"/>
      <c r="B18" s="79" t="s">
        <v>628</v>
      </c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</row>
    <row r="19" spans="1:31">
      <c r="A19" s="48"/>
      <c r="B19" s="48"/>
      <c r="C19" s="48"/>
      <c r="D19" s="48"/>
      <c r="E19" s="48"/>
      <c r="F19" s="48"/>
      <c r="G19" s="48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8"/>
      <c r="W19" s="46"/>
      <c r="X19" s="46"/>
      <c r="Y19" s="46"/>
      <c r="Z19" s="46"/>
      <c r="AA19" s="46"/>
      <c r="AB19" s="46"/>
      <c r="AC19" s="46"/>
      <c r="AD19" s="46"/>
      <c r="AE19" s="78" t="s">
        <v>321</v>
      </c>
    </row>
    <row r="20" spans="1:31" ht="39" customHeight="1">
      <c r="A20" s="733" t="s">
        <v>46</v>
      </c>
      <c r="B20" s="733" t="s">
        <v>157</v>
      </c>
      <c r="C20" s="733"/>
      <c r="D20" s="733"/>
      <c r="E20" s="733"/>
      <c r="F20" s="733"/>
      <c r="G20" s="733" t="s">
        <v>48</v>
      </c>
      <c r="H20" s="733"/>
      <c r="I20" s="733"/>
      <c r="J20" s="733"/>
      <c r="K20" s="733"/>
      <c r="L20" s="733" t="s">
        <v>76</v>
      </c>
      <c r="M20" s="733"/>
      <c r="N20" s="733"/>
      <c r="O20" s="733"/>
      <c r="P20" s="733"/>
      <c r="Q20" s="733" t="s">
        <v>177</v>
      </c>
      <c r="R20" s="733"/>
      <c r="S20" s="733"/>
      <c r="T20" s="733"/>
      <c r="U20" s="733"/>
      <c r="V20" s="733" t="s">
        <v>97</v>
      </c>
      <c r="W20" s="733"/>
      <c r="X20" s="733"/>
      <c r="Y20" s="733"/>
      <c r="Z20" s="733"/>
      <c r="AA20" s="733" t="s">
        <v>49</v>
      </c>
      <c r="AB20" s="733"/>
      <c r="AC20" s="733"/>
      <c r="AD20" s="733"/>
      <c r="AE20" s="733"/>
    </row>
    <row r="21" spans="1:31" ht="36" customHeight="1">
      <c r="A21" s="733"/>
      <c r="B21" s="733"/>
      <c r="C21" s="733"/>
      <c r="D21" s="733"/>
      <c r="E21" s="733"/>
      <c r="F21" s="733"/>
      <c r="G21" s="733" t="s">
        <v>71</v>
      </c>
      <c r="H21" s="733" t="s">
        <v>78</v>
      </c>
      <c r="I21" s="733"/>
      <c r="J21" s="733"/>
      <c r="K21" s="733"/>
      <c r="L21" s="733" t="s">
        <v>71</v>
      </c>
      <c r="M21" s="733" t="s">
        <v>78</v>
      </c>
      <c r="N21" s="733"/>
      <c r="O21" s="733"/>
      <c r="P21" s="733"/>
      <c r="Q21" s="733" t="s">
        <v>71</v>
      </c>
      <c r="R21" s="733" t="s">
        <v>78</v>
      </c>
      <c r="S21" s="733"/>
      <c r="T21" s="733"/>
      <c r="U21" s="733"/>
      <c r="V21" s="733" t="s">
        <v>71</v>
      </c>
      <c r="W21" s="733" t="s">
        <v>78</v>
      </c>
      <c r="X21" s="733"/>
      <c r="Y21" s="733"/>
      <c r="Z21" s="733"/>
      <c r="AA21" s="733" t="s">
        <v>71</v>
      </c>
      <c r="AB21" s="733" t="s">
        <v>78</v>
      </c>
      <c r="AC21" s="733"/>
      <c r="AD21" s="733"/>
      <c r="AE21" s="733"/>
    </row>
    <row r="22" spans="1:31" ht="36.75" customHeight="1">
      <c r="A22" s="733"/>
      <c r="B22" s="733"/>
      <c r="C22" s="733"/>
      <c r="D22" s="733"/>
      <c r="E22" s="733"/>
      <c r="F22" s="733"/>
      <c r="G22" s="733"/>
      <c r="H22" s="218" t="s">
        <v>65</v>
      </c>
      <c r="I22" s="218" t="s">
        <v>66</v>
      </c>
      <c r="J22" s="218" t="s">
        <v>64</v>
      </c>
      <c r="K22" s="218" t="s">
        <v>63</v>
      </c>
      <c r="L22" s="733"/>
      <c r="M22" s="218" t="s">
        <v>65</v>
      </c>
      <c r="N22" s="218" t="s">
        <v>66</v>
      </c>
      <c r="O22" s="218" t="s">
        <v>64</v>
      </c>
      <c r="P22" s="218" t="s">
        <v>63</v>
      </c>
      <c r="Q22" s="733"/>
      <c r="R22" s="218" t="s">
        <v>65</v>
      </c>
      <c r="S22" s="218" t="s">
        <v>66</v>
      </c>
      <c r="T22" s="218" t="s">
        <v>64</v>
      </c>
      <c r="U22" s="218" t="s">
        <v>63</v>
      </c>
      <c r="V22" s="733"/>
      <c r="W22" s="218" t="s">
        <v>65</v>
      </c>
      <c r="X22" s="218" t="s">
        <v>66</v>
      </c>
      <c r="Y22" s="218" t="s">
        <v>64</v>
      </c>
      <c r="Z22" s="218" t="s">
        <v>63</v>
      </c>
      <c r="AA22" s="733"/>
      <c r="AB22" s="218" t="s">
        <v>65</v>
      </c>
      <c r="AC22" s="218" t="s">
        <v>66</v>
      </c>
      <c r="AD22" s="218" t="s">
        <v>64</v>
      </c>
      <c r="AE22" s="218" t="s">
        <v>63</v>
      </c>
    </row>
    <row r="23" spans="1:31" ht="30" customHeight="1">
      <c r="A23" s="218">
        <v>1</v>
      </c>
      <c r="B23" s="733">
        <v>2</v>
      </c>
      <c r="C23" s="733"/>
      <c r="D23" s="733"/>
      <c r="E23" s="733"/>
      <c r="F23" s="733"/>
      <c r="G23" s="218">
        <v>3</v>
      </c>
      <c r="H23" s="218">
        <v>4</v>
      </c>
      <c r="I23" s="218">
        <v>5</v>
      </c>
      <c r="J23" s="218">
        <v>6</v>
      </c>
      <c r="K23" s="218">
        <v>7</v>
      </c>
      <c r="L23" s="218">
        <v>8</v>
      </c>
      <c r="M23" s="218">
        <v>9</v>
      </c>
      <c r="N23" s="218">
        <v>10</v>
      </c>
      <c r="O23" s="218">
        <v>11</v>
      </c>
      <c r="P23" s="218">
        <v>12</v>
      </c>
      <c r="Q23" s="218">
        <v>13</v>
      </c>
      <c r="R23" s="218">
        <v>14</v>
      </c>
      <c r="S23" s="218">
        <v>15</v>
      </c>
      <c r="T23" s="218">
        <v>16</v>
      </c>
      <c r="U23" s="218">
        <v>17</v>
      </c>
      <c r="V23" s="219">
        <v>18</v>
      </c>
      <c r="W23" s="219">
        <v>19</v>
      </c>
      <c r="X23" s="219">
        <v>20</v>
      </c>
      <c r="Y23" s="219">
        <v>21</v>
      </c>
      <c r="Z23" s="219">
        <v>22</v>
      </c>
      <c r="AA23" s="219">
        <v>23</v>
      </c>
      <c r="AB23" s="219">
        <v>24</v>
      </c>
      <c r="AC23" s="219">
        <v>25</v>
      </c>
      <c r="AD23" s="219">
        <v>26</v>
      </c>
      <c r="AE23" s="219">
        <v>27</v>
      </c>
    </row>
    <row r="24" spans="1:31" ht="66" hidden="1" customHeight="1">
      <c r="A24" s="221">
        <v>1</v>
      </c>
      <c r="B24" s="771" t="s">
        <v>454</v>
      </c>
      <c r="C24" s="772"/>
      <c r="D24" s="772"/>
      <c r="E24" s="772"/>
      <c r="F24" s="773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  <c r="R24" s="218"/>
      <c r="S24" s="218"/>
      <c r="T24" s="218"/>
      <c r="U24" s="218"/>
      <c r="V24" s="219"/>
      <c r="W24" s="219"/>
      <c r="X24" s="219"/>
      <c r="Y24" s="219"/>
      <c r="Z24" s="219"/>
      <c r="AA24" s="219"/>
      <c r="AB24" s="219"/>
      <c r="AC24" s="219"/>
      <c r="AD24" s="219"/>
      <c r="AE24" s="219"/>
    </row>
    <row r="25" spans="1:31" ht="48" hidden="1" customHeight="1">
      <c r="A25" s="77"/>
      <c r="B25" s="774" t="s">
        <v>455</v>
      </c>
      <c r="C25" s="775"/>
      <c r="D25" s="775"/>
      <c r="E25" s="775"/>
      <c r="F25" s="776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3"/>
      <c r="W25" s="223"/>
      <c r="X25" s="223"/>
      <c r="Y25" s="223"/>
      <c r="Z25" s="223"/>
      <c r="AA25" s="223"/>
      <c r="AB25" s="223"/>
      <c r="AC25" s="223"/>
      <c r="AD25" s="223"/>
      <c r="AE25" s="223"/>
    </row>
    <row r="26" spans="1:31" ht="48" hidden="1" customHeight="1">
      <c r="A26" s="77"/>
      <c r="B26" s="774" t="s">
        <v>456</v>
      </c>
      <c r="C26" s="775"/>
      <c r="D26" s="775"/>
      <c r="E26" s="775"/>
      <c r="F26" s="776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3"/>
      <c r="W26" s="223"/>
      <c r="X26" s="223"/>
      <c r="Y26" s="223"/>
      <c r="Z26" s="223"/>
      <c r="AA26" s="223"/>
      <c r="AB26" s="223"/>
      <c r="AC26" s="223"/>
      <c r="AD26" s="223"/>
      <c r="AE26" s="223"/>
    </row>
    <row r="27" spans="1:31" ht="48" hidden="1" customHeight="1">
      <c r="A27" s="77"/>
      <c r="B27" s="774" t="s">
        <v>457</v>
      </c>
      <c r="C27" s="775"/>
      <c r="D27" s="775"/>
      <c r="E27" s="775"/>
      <c r="F27" s="776"/>
      <c r="G27" s="223"/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223"/>
      <c r="S27" s="223"/>
      <c r="T27" s="223"/>
      <c r="U27" s="223"/>
      <c r="V27" s="223"/>
      <c r="W27" s="223"/>
      <c r="X27" s="223"/>
      <c r="Y27" s="223"/>
      <c r="Z27" s="223"/>
      <c r="AA27" s="223"/>
      <c r="AB27" s="223"/>
      <c r="AC27" s="223"/>
      <c r="AD27" s="223"/>
      <c r="AE27" s="223"/>
    </row>
    <row r="28" spans="1:31" ht="48" hidden="1" customHeight="1">
      <c r="A28" s="77"/>
      <c r="B28" s="774" t="s">
        <v>458</v>
      </c>
      <c r="C28" s="775"/>
      <c r="D28" s="775"/>
      <c r="E28" s="775"/>
      <c r="F28" s="776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3"/>
      <c r="W28" s="223"/>
      <c r="X28" s="223"/>
      <c r="Y28" s="223"/>
      <c r="Z28" s="223"/>
      <c r="AA28" s="223"/>
      <c r="AB28" s="223"/>
      <c r="AC28" s="223"/>
      <c r="AD28" s="223"/>
      <c r="AE28" s="223"/>
    </row>
    <row r="29" spans="1:31" ht="48" hidden="1" customHeight="1">
      <c r="A29" s="77"/>
      <c r="B29" s="774" t="s">
        <v>459</v>
      </c>
      <c r="C29" s="775"/>
      <c r="D29" s="775"/>
      <c r="E29" s="775"/>
      <c r="F29" s="776"/>
      <c r="G29" s="223"/>
      <c r="H29" s="223"/>
      <c r="I29" s="223"/>
      <c r="J29" s="223"/>
      <c r="K29" s="223"/>
      <c r="L29" s="223"/>
      <c r="M29" s="223"/>
      <c r="N29" s="223"/>
      <c r="O29" s="223"/>
      <c r="P29" s="223"/>
      <c r="Q29" s="223"/>
      <c r="R29" s="223"/>
      <c r="S29" s="223"/>
      <c r="T29" s="223"/>
      <c r="U29" s="223"/>
      <c r="V29" s="223"/>
      <c r="W29" s="223"/>
      <c r="X29" s="223"/>
      <c r="Y29" s="223"/>
      <c r="Z29" s="223"/>
      <c r="AA29" s="223"/>
      <c r="AB29" s="223"/>
      <c r="AC29" s="223"/>
      <c r="AD29" s="223"/>
      <c r="AE29" s="223"/>
    </row>
    <row r="30" spans="1:31" ht="48" hidden="1" customHeight="1">
      <c r="A30" s="77"/>
      <c r="B30" s="774" t="s">
        <v>460</v>
      </c>
      <c r="C30" s="775"/>
      <c r="D30" s="775"/>
      <c r="E30" s="775"/>
      <c r="F30" s="776"/>
      <c r="G30" s="223"/>
      <c r="H30" s="223"/>
      <c r="I30" s="223"/>
      <c r="J30" s="223"/>
      <c r="K30" s="223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23"/>
      <c r="W30" s="223"/>
      <c r="X30" s="223"/>
      <c r="Y30" s="223"/>
      <c r="Z30" s="223"/>
      <c r="AA30" s="223"/>
      <c r="AB30" s="223"/>
      <c r="AC30" s="223"/>
      <c r="AD30" s="223"/>
      <c r="AE30" s="223"/>
    </row>
    <row r="31" spans="1:31" ht="48" hidden="1" customHeight="1">
      <c r="A31" s="77"/>
      <c r="B31" s="774" t="s">
        <v>461</v>
      </c>
      <c r="C31" s="775"/>
      <c r="D31" s="775"/>
      <c r="E31" s="775"/>
      <c r="F31" s="776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23"/>
      <c r="W31" s="223"/>
      <c r="X31" s="223"/>
      <c r="Y31" s="223"/>
      <c r="Z31" s="223"/>
      <c r="AA31" s="223"/>
      <c r="AB31" s="223"/>
      <c r="AC31" s="223"/>
      <c r="AD31" s="223"/>
      <c r="AE31" s="223"/>
    </row>
    <row r="32" spans="1:31" ht="48" hidden="1" customHeight="1">
      <c r="A32" s="77"/>
      <c r="B32" s="774" t="s">
        <v>462</v>
      </c>
      <c r="C32" s="775"/>
      <c r="D32" s="775"/>
      <c r="E32" s="775"/>
      <c r="F32" s="776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3"/>
      <c r="W32" s="223"/>
      <c r="X32" s="223"/>
      <c r="Y32" s="223"/>
      <c r="Z32" s="223"/>
      <c r="AA32" s="223"/>
      <c r="AB32" s="223"/>
      <c r="AC32" s="223"/>
      <c r="AD32" s="223"/>
      <c r="AE32" s="223"/>
    </row>
    <row r="33" spans="1:31" ht="48" hidden="1" customHeight="1">
      <c r="A33" s="77"/>
      <c r="B33" s="774" t="s">
        <v>463</v>
      </c>
      <c r="C33" s="775"/>
      <c r="D33" s="775"/>
      <c r="E33" s="775"/>
      <c r="F33" s="776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  <c r="W33" s="223"/>
      <c r="X33" s="223"/>
      <c r="Y33" s="223"/>
      <c r="Z33" s="223"/>
      <c r="AA33" s="223"/>
      <c r="AB33" s="223"/>
      <c r="AC33" s="223"/>
      <c r="AD33" s="223"/>
      <c r="AE33" s="223"/>
    </row>
    <row r="34" spans="1:31" ht="48" hidden="1" customHeight="1">
      <c r="A34" s="77"/>
      <c r="B34" s="774" t="s">
        <v>464</v>
      </c>
      <c r="C34" s="775"/>
      <c r="D34" s="775"/>
      <c r="E34" s="775"/>
      <c r="F34" s="776"/>
      <c r="G34" s="223"/>
      <c r="H34" s="223"/>
      <c r="I34" s="223"/>
      <c r="J34" s="223"/>
      <c r="K34" s="223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23"/>
      <c r="W34" s="223"/>
      <c r="X34" s="223"/>
      <c r="Y34" s="223"/>
      <c r="Z34" s="223"/>
      <c r="AA34" s="223"/>
      <c r="AB34" s="223"/>
      <c r="AC34" s="223"/>
      <c r="AD34" s="223"/>
      <c r="AE34" s="223"/>
    </row>
    <row r="35" spans="1:31" ht="48" hidden="1" customHeight="1">
      <c r="A35" s="77"/>
      <c r="B35" s="774" t="s">
        <v>465</v>
      </c>
      <c r="C35" s="775"/>
      <c r="D35" s="775"/>
      <c r="E35" s="775"/>
      <c r="F35" s="776"/>
      <c r="G35" s="223">
        <f>SUM(H35,I35,J35,K35)</f>
        <v>0</v>
      </c>
      <c r="H35" s="223"/>
      <c r="I35" s="223"/>
      <c r="J35" s="223"/>
      <c r="K35" s="223"/>
      <c r="L35" s="223">
        <f>SUM(M35,N35,O35,P35)</f>
        <v>0</v>
      </c>
      <c r="M35" s="223"/>
      <c r="N35" s="223"/>
      <c r="O35" s="223"/>
      <c r="P35" s="223"/>
      <c r="Q35" s="223">
        <f>SUM(R35,S35,T35,U35)</f>
        <v>0</v>
      </c>
      <c r="R35" s="223"/>
      <c r="S35" s="223"/>
      <c r="T35" s="223"/>
      <c r="U35" s="223"/>
      <c r="V35" s="223">
        <f>SUM(W35,X35,Y35,Z35)</f>
        <v>0</v>
      </c>
      <c r="W35" s="223"/>
      <c r="X35" s="223"/>
      <c r="Y35" s="223"/>
      <c r="Z35" s="223"/>
      <c r="AA35" s="223">
        <f>SUM(AB35,AC35,AD35,AE35)</f>
        <v>0</v>
      </c>
      <c r="AB35" s="223">
        <f t="shared" ref="AB35:AE35" si="0">SUM(H35,M35,R35,W35)</f>
        <v>0</v>
      </c>
      <c r="AC35" s="223">
        <f t="shared" si="0"/>
        <v>0</v>
      </c>
      <c r="AD35" s="223">
        <f t="shared" si="0"/>
        <v>0</v>
      </c>
      <c r="AE35" s="223">
        <f t="shared" si="0"/>
        <v>0</v>
      </c>
    </row>
    <row r="36" spans="1:31" ht="48" hidden="1" customHeight="1">
      <c r="A36" s="222">
        <v>2</v>
      </c>
      <c r="B36" s="777" t="s">
        <v>27</v>
      </c>
      <c r="C36" s="777"/>
      <c r="D36" s="777"/>
      <c r="E36" s="777"/>
      <c r="F36" s="778"/>
      <c r="G36" s="223"/>
      <c r="H36" s="223"/>
      <c r="I36" s="223"/>
      <c r="J36" s="223"/>
      <c r="K36" s="223"/>
      <c r="L36" s="223"/>
      <c r="M36" s="223"/>
      <c r="N36" s="223"/>
      <c r="O36" s="223"/>
      <c r="P36" s="223"/>
      <c r="Q36" s="223"/>
      <c r="R36" s="223"/>
      <c r="S36" s="223"/>
      <c r="T36" s="223"/>
      <c r="U36" s="223"/>
      <c r="V36" s="223"/>
      <c r="W36" s="223"/>
      <c r="X36" s="223"/>
      <c r="Y36" s="223"/>
      <c r="Z36" s="223"/>
      <c r="AA36" s="223"/>
      <c r="AB36" s="223"/>
      <c r="AC36" s="223"/>
      <c r="AD36" s="223"/>
      <c r="AE36" s="223"/>
    </row>
    <row r="37" spans="1:31" ht="48" hidden="1" customHeight="1">
      <c r="A37" s="222">
        <v>3</v>
      </c>
      <c r="B37" s="779" t="s">
        <v>466</v>
      </c>
      <c r="C37" s="777"/>
      <c r="D37" s="777"/>
      <c r="E37" s="777"/>
      <c r="F37" s="778"/>
      <c r="G37" s="223"/>
      <c r="H37" s="223"/>
      <c r="I37" s="223"/>
      <c r="J37" s="223"/>
      <c r="K37" s="223"/>
      <c r="L37" s="223"/>
      <c r="M37" s="223"/>
      <c r="N37" s="223"/>
      <c r="O37" s="223"/>
      <c r="P37" s="223"/>
      <c r="Q37" s="223"/>
      <c r="R37" s="223"/>
      <c r="S37" s="223"/>
      <c r="T37" s="223"/>
      <c r="U37" s="223"/>
      <c r="V37" s="223"/>
      <c r="W37" s="223"/>
      <c r="X37" s="223"/>
      <c r="Y37" s="223"/>
      <c r="Z37" s="223"/>
      <c r="AA37" s="223"/>
      <c r="AB37" s="223"/>
      <c r="AC37" s="223"/>
      <c r="AD37" s="223"/>
      <c r="AE37" s="223"/>
    </row>
    <row r="38" spans="1:31" ht="48" hidden="1" customHeight="1">
      <c r="A38" s="222"/>
      <c r="B38" s="774" t="s">
        <v>467</v>
      </c>
      <c r="C38" s="775"/>
      <c r="D38" s="775"/>
      <c r="E38" s="775"/>
      <c r="F38" s="776"/>
      <c r="G38" s="223"/>
      <c r="H38" s="223"/>
      <c r="I38" s="223"/>
      <c r="J38" s="223"/>
      <c r="K38" s="223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23"/>
      <c r="W38" s="223"/>
      <c r="X38" s="223"/>
      <c r="Y38" s="223"/>
      <c r="Z38" s="223"/>
      <c r="AA38" s="223"/>
      <c r="AB38" s="223"/>
      <c r="AC38" s="223"/>
      <c r="AD38" s="223"/>
      <c r="AE38" s="223"/>
    </row>
    <row r="39" spans="1:31" ht="48" customHeight="1">
      <c r="A39" s="247">
        <v>1</v>
      </c>
      <c r="B39" s="787" t="s">
        <v>584</v>
      </c>
      <c r="C39" s="788"/>
      <c r="D39" s="788"/>
      <c r="E39" s="788"/>
      <c r="F39" s="789"/>
      <c r="G39" s="256">
        <v>0</v>
      </c>
      <c r="H39" s="256">
        <v>0</v>
      </c>
      <c r="I39" s="256">
        <v>0</v>
      </c>
      <c r="J39" s="256">
        <v>0</v>
      </c>
      <c r="K39" s="256">
        <v>0</v>
      </c>
      <c r="L39" s="256">
        <v>0</v>
      </c>
      <c r="M39" s="256">
        <v>0</v>
      </c>
      <c r="N39" s="256">
        <v>0</v>
      </c>
      <c r="O39" s="256">
        <v>0</v>
      </c>
      <c r="P39" s="256">
        <v>0</v>
      </c>
      <c r="Q39" s="212">
        <f>SUM(Q40)</f>
        <v>200</v>
      </c>
      <c r="R39" s="212">
        <f>SUM(R40)</f>
        <v>50</v>
      </c>
      <c r="S39" s="212">
        <f>SUM(S40)</f>
        <v>50</v>
      </c>
      <c r="T39" s="212">
        <f>SUM(T40)</f>
        <v>50</v>
      </c>
      <c r="U39" s="212">
        <f>SUM(U40)</f>
        <v>50</v>
      </c>
      <c r="V39" s="256">
        <v>0</v>
      </c>
      <c r="W39" s="256">
        <v>0</v>
      </c>
      <c r="X39" s="256">
        <v>0</v>
      </c>
      <c r="Y39" s="256">
        <v>0</v>
      </c>
      <c r="Z39" s="256">
        <v>0</v>
      </c>
      <c r="AA39" s="212">
        <f t="shared" ref="AA39:AE40" si="1">G39+L39+Q39+V39</f>
        <v>200</v>
      </c>
      <c r="AB39" s="212">
        <f t="shared" si="1"/>
        <v>50</v>
      </c>
      <c r="AC39" s="212">
        <f t="shared" si="1"/>
        <v>50</v>
      </c>
      <c r="AD39" s="212">
        <f t="shared" si="1"/>
        <v>50</v>
      </c>
      <c r="AE39" s="212">
        <f t="shared" si="1"/>
        <v>50</v>
      </c>
    </row>
    <row r="40" spans="1:31" ht="37.5" customHeight="1">
      <c r="A40" s="247"/>
      <c r="B40" s="790" t="s">
        <v>589</v>
      </c>
      <c r="C40" s="790"/>
      <c r="D40" s="790"/>
      <c r="E40" s="790"/>
      <c r="F40" s="790"/>
      <c r="G40" s="256">
        <v>0</v>
      </c>
      <c r="H40" s="256">
        <v>0</v>
      </c>
      <c r="I40" s="256">
        <v>0</v>
      </c>
      <c r="J40" s="256">
        <v>0</v>
      </c>
      <c r="K40" s="256">
        <v>0</v>
      </c>
      <c r="L40" s="256">
        <v>0</v>
      </c>
      <c r="M40" s="256">
        <v>0</v>
      </c>
      <c r="N40" s="256">
        <v>0</v>
      </c>
      <c r="O40" s="256">
        <v>0</v>
      </c>
      <c r="P40" s="256">
        <v>0</v>
      </c>
      <c r="Q40" s="208">
        <f>SUM(R40:U40)</f>
        <v>200</v>
      </c>
      <c r="R40" s="208">
        <v>50</v>
      </c>
      <c r="S40" s="208">
        <v>50</v>
      </c>
      <c r="T40" s="208">
        <v>50</v>
      </c>
      <c r="U40" s="208">
        <v>50</v>
      </c>
      <c r="V40" s="256">
        <v>0</v>
      </c>
      <c r="W40" s="256">
        <v>0</v>
      </c>
      <c r="X40" s="256">
        <v>0</v>
      </c>
      <c r="Y40" s="256">
        <v>0</v>
      </c>
      <c r="Z40" s="256">
        <v>0</v>
      </c>
      <c r="AA40" s="208">
        <f t="shared" si="1"/>
        <v>200</v>
      </c>
      <c r="AB40" s="208">
        <f t="shared" si="1"/>
        <v>50</v>
      </c>
      <c r="AC40" s="208">
        <f t="shared" si="1"/>
        <v>50</v>
      </c>
      <c r="AD40" s="208">
        <f t="shared" si="1"/>
        <v>50</v>
      </c>
      <c r="AE40" s="208">
        <f t="shared" si="1"/>
        <v>50</v>
      </c>
    </row>
    <row r="41" spans="1:31" ht="40.5" customHeight="1">
      <c r="A41" s="780" t="s">
        <v>49</v>
      </c>
      <c r="B41" s="781"/>
      <c r="C41" s="781"/>
      <c r="D41" s="781"/>
      <c r="E41" s="781"/>
      <c r="F41" s="782"/>
      <c r="G41" s="225">
        <f>G39</f>
        <v>0</v>
      </c>
      <c r="H41" s="225">
        <f t="shared" ref="H41:Z41" si="2">SUM(H35:H35)</f>
        <v>0</v>
      </c>
      <c r="I41" s="225">
        <f t="shared" si="2"/>
        <v>0</v>
      </c>
      <c r="J41" s="225">
        <f t="shared" si="2"/>
        <v>0</v>
      </c>
      <c r="K41" s="225">
        <f t="shared" si="2"/>
        <v>0</v>
      </c>
      <c r="L41" s="246">
        <f>L39</f>
        <v>0</v>
      </c>
      <c r="M41" s="225">
        <f t="shared" si="2"/>
        <v>0</v>
      </c>
      <c r="N41" s="225">
        <f t="shared" si="2"/>
        <v>0</v>
      </c>
      <c r="O41" s="225">
        <f t="shared" si="2"/>
        <v>0</v>
      </c>
      <c r="P41" s="225">
        <f t="shared" si="2"/>
        <v>0</v>
      </c>
      <c r="Q41" s="212">
        <f t="shared" ref="Q41:V41" si="3">Q39</f>
        <v>200</v>
      </c>
      <c r="R41" s="212">
        <f t="shared" si="3"/>
        <v>50</v>
      </c>
      <c r="S41" s="212">
        <f t="shared" si="3"/>
        <v>50</v>
      </c>
      <c r="T41" s="212">
        <f t="shared" si="3"/>
        <v>50</v>
      </c>
      <c r="U41" s="212">
        <f t="shared" si="3"/>
        <v>50</v>
      </c>
      <c r="V41" s="246">
        <f t="shared" si="3"/>
        <v>0</v>
      </c>
      <c r="W41" s="225">
        <f t="shared" si="2"/>
        <v>0</v>
      </c>
      <c r="X41" s="225">
        <f t="shared" si="2"/>
        <v>0</v>
      </c>
      <c r="Y41" s="225">
        <f t="shared" si="2"/>
        <v>0</v>
      </c>
      <c r="Z41" s="225">
        <f t="shared" si="2"/>
        <v>0</v>
      </c>
      <c r="AA41" s="212">
        <f>AA39</f>
        <v>200</v>
      </c>
      <c r="AB41" s="212">
        <f>AB39</f>
        <v>50</v>
      </c>
      <c r="AC41" s="212">
        <f>AC39</f>
        <v>50</v>
      </c>
      <c r="AD41" s="212">
        <f>AD39</f>
        <v>50</v>
      </c>
      <c r="AE41" s="212">
        <f>AE39</f>
        <v>50</v>
      </c>
    </row>
    <row r="42" spans="1:31" ht="36" customHeight="1">
      <c r="A42" s="783" t="s">
        <v>50</v>
      </c>
      <c r="B42" s="784"/>
      <c r="C42" s="784"/>
      <c r="D42" s="784"/>
      <c r="E42" s="784"/>
      <c r="F42" s="785"/>
      <c r="G42" s="234">
        <f>G41/AA41*100</f>
        <v>0</v>
      </c>
      <c r="H42" s="234"/>
      <c r="I42" s="234"/>
      <c r="J42" s="234"/>
      <c r="K42" s="234"/>
      <c r="L42" s="234">
        <f>L41/AA41*100</f>
        <v>0</v>
      </c>
      <c r="M42" s="234"/>
      <c r="N42" s="234"/>
      <c r="O42" s="234"/>
      <c r="P42" s="234"/>
      <c r="Q42" s="234">
        <f>Q41/AA41*100</f>
        <v>100</v>
      </c>
      <c r="R42" s="234"/>
      <c r="S42" s="234"/>
      <c r="T42" s="234"/>
      <c r="U42" s="234"/>
      <c r="V42" s="234">
        <f>V41/AA41*100</f>
        <v>0</v>
      </c>
      <c r="W42" s="214"/>
      <c r="X42" s="214"/>
      <c r="Y42" s="214"/>
      <c r="Z42" s="214"/>
      <c r="AA42" s="234">
        <f>SUM(G42,L42,Q42,V42)</f>
        <v>100</v>
      </c>
      <c r="AB42" s="214"/>
      <c r="AC42" s="214"/>
      <c r="AD42" s="214"/>
      <c r="AE42" s="214"/>
    </row>
    <row r="43" spans="1:31" ht="20.100000000000001" customHeight="1">
      <c r="A43" s="228"/>
      <c r="B43" s="228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228"/>
      <c r="T43" s="228"/>
      <c r="U43" s="228"/>
      <c r="V43" s="228"/>
      <c r="W43" s="84"/>
      <c r="X43" s="228"/>
      <c r="Y43" s="228"/>
      <c r="Z43" s="228"/>
      <c r="AA43" s="228"/>
      <c r="AB43" s="46"/>
      <c r="AC43" s="46"/>
      <c r="AD43" s="46"/>
      <c r="AE43" s="46"/>
    </row>
    <row r="44" spans="1:31" ht="1.5" customHeight="1">
      <c r="A44" s="76"/>
      <c r="B44" s="76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46"/>
      <c r="W44" s="46"/>
      <c r="X44" s="46"/>
      <c r="Y44" s="46"/>
      <c r="Z44" s="46"/>
      <c r="AA44" s="46"/>
      <c r="AB44" s="46"/>
      <c r="AC44" s="46"/>
      <c r="AD44" s="46"/>
      <c r="AE44" s="46"/>
    </row>
    <row r="45" spans="1:31" s="82" customFormat="1" ht="19.5" customHeight="1">
      <c r="A45" s="79"/>
      <c r="B45" s="79" t="s">
        <v>349</v>
      </c>
      <c r="C45" s="79"/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79"/>
      <c r="AD45" s="79"/>
      <c r="AE45" s="79"/>
    </row>
    <row r="46" spans="1:31" s="86" customFormat="1" ht="20.100000000000001" customHeight="1">
      <c r="A46" s="46"/>
      <c r="B46" s="46"/>
      <c r="C46" s="46"/>
      <c r="D46" s="46"/>
      <c r="E46" s="46"/>
      <c r="F46" s="46"/>
      <c r="G46" s="46"/>
      <c r="H46" s="46"/>
      <c r="I46" s="46"/>
      <c r="J46" s="85"/>
      <c r="K46" s="46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78" t="s">
        <v>321</v>
      </c>
    </row>
    <row r="47" spans="1:31" s="87" customFormat="1" ht="34.5" customHeight="1">
      <c r="A47" s="786" t="s">
        <v>46</v>
      </c>
      <c r="B47" s="733" t="s">
        <v>176</v>
      </c>
      <c r="C47" s="733" t="s">
        <v>186</v>
      </c>
      <c r="D47" s="733"/>
      <c r="E47" s="733" t="s">
        <v>142</v>
      </c>
      <c r="F47" s="733"/>
      <c r="G47" s="733" t="s">
        <v>333</v>
      </c>
      <c r="H47" s="733"/>
      <c r="I47" s="733" t="s">
        <v>334</v>
      </c>
      <c r="J47" s="733"/>
      <c r="K47" s="733" t="s">
        <v>612</v>
      </c>
      <c r="L47" s="733"/>
      <c r="M47" s="733"/>
      <c r="N47" s="733"/>
      <c r="O47" s="733"/>
      <c r="P47" s="733"/>
      <c r="Q47" s="733"/>
      <c r="R47" s="733"/>
      <c r="S47" s="733"/>
      <c r="T47" s="733"/>
      <c r="U47" s="733" t="s">
        <v>401</v>
      </c>
      <c r="V47" s="733"/>
      <c r="W47" s="733"/>
      <c r="X47" s="733"/>
      <c r="Y47" s="733"/>
      <c r="Z47" s="733" t="s">
        <v>280</v>
      </c>
      <c r="AA47" s="733"/>
      <c r="AB47" s="733"/>
      <c r="AC47" s="733"/>
      <c r="AD47" s="733"/>
      <c r="AE47" s="733"/>
    </row>
    <row r="48" spans="1:31" s="87" customFormat="1" ht="63.75" customHeight="1">
      <c r="A48" s="786"/>
      <c r="B48" s="733"/>
      <c r="C48" s="733"/>
      <c r="D48" s="733"/>
      <c r="E48" s="733"/>
      <c r="F48" s="733"/>
      <c r="G48" s="733"/>
      <c r="H48" s="733"/>
      <c r="I48" s="733"/>
      <c r="J48" s="733"/>
      <c r="K48" s="733" t="s">
        <v>196</v>
      </c>
      <c r="L48" s="733"/>
      <c r="M48" s="733" t="s">
        <v>197</v>
      </c>
      <c r="N48" s="733"/>
      <c r="O48" s="733" t="s">
        <v>185</v>
      </c>
      <c r="P48" s="733"/>
      <c r="Q48" s="733"/>
      <c r="R48" s="733"/>
      <c r="S48" s="733"/>
      <c r="T48" s="733"/>
      <c r="U48" s="733"/>
      <c r="V48" s="733"/>
      <c r="W48" s="733"/>
      <c r="X48" s="733"/>
      <c r="Y48" s="733"/>
      <c r="Z48" s="733"/>
      <c r="AA48" s="733"/>
      <c r="AB48" s="733"/>
      <c r="AC48" s="733"/>
      <c r="AD48" s="733"/>
      <c r="AE48" s="733"/>
    </row>
    <row r="49" spans="1:31" s="88" customFormat="1" ht="82.5" customHeight="1">
      <c r="A49" s="786"/>
      <c r="B49" s="733"/>
      <c r="C49" s="733"/>
      <c r="D49" s="733"/>
      <c r="E49" s="733"/>
      <c r="F49" s="733"/>
      <c r="G49" s="733"/>
      <c r="H49" s="733"/>
      <c r="I49" s="733"/>
      <c r="J49" s="733"/>
      <c r="K49" s="733"/>
      <c r="L49" s="733"/>
      <c r="M49" s="733"/>
      <c r="N49" s="733"/>
      <c r="O49" s="733" t="s">
        <v>173</v>
      </c>
      <c r="P49" s="733"/>
      <c r="Q49" s="733" t="s">
        <v>174</v>
      </c>
      <c r="R49" s="733"/>
      <c r="S49" s="733" t="s">
        <v>175</v>
      </c>
      <c r="T49" s="733"/>
      <c r="U49" s="733"/>
      <c r="V49" s="733"/>
      <c r="W49" s="733"/>
      <c r="X49" s="733"/>
      <c r="Y49" s="733"/>
      <c r="Z49" s="733"/>
      <c r="AA49" s="733"/>
      <c r="AB49" s="733"/>
      <c r="AC49" s="733"/>
      <c r="AD49" s="733"/>
      <c r="AE49" s="733"/>
    </row>
    <row r="50" spans="1:31" s="87" customFormat="1" ht="33" customHeight="1">
      <c r="A50" s="219">
        <v>1</v>
      </c>
      <c r="B50" s="218">
        <v>2</v>
      </c>
      <c r="C50" s="733">
        <v>3</v>
      </c>
      <c r="D50" s="733"/>
      <c r="E50" s="733">
        <v>4</v>
      </c>
      <c r="F50" s="733"/>
      <c r="G50" s="733">
        <v>5</v>
      </c>
      <c r="H50" s="733"/>
      <c r="I50" s="733">
        <v>6</v>
      </c>
      <c r="J50" s="733"/>
      <c r="K50" s="713">
        <v>7</v>
      </c>
      <c r="L50" s="715"/>
      <c r="M50" s="713">
        <v>8</v>
      </c>
      <c r="N50" s="715"/>
      <c r="O50" s="733">
        <v>9</v>
      </c>
      <c r="P50" s="733"/>
      <c r="Q50" s="786">
        <v>10</v>
      </c>
      <c r="R50" s="786"/>
      <c r="S50" s="733">
        <v>11</v>
      </c>
      <c r="T50" s="733"/>
      <c r="U50" s="733">
        <v>12</v>
      </c>
      <c r="V50" s="733"/>
      <c r="W50" s="733"/>
      <c r="X50" s="733"/>
      <c r="Y50" s="733"/>
      <c r="Z50" s="733">
        <v>13</v>
      </c>
      <c r="AA50" s="733"/>
      <c r="AB50" s="733"/>
      <c r="AC50" s="733"/>
      <c r="AD50" s="733"/>
      <c r="AE50" s="733"/>
    </row>
    <row r="51" spans="1:31" s="87" customFormat="1" ht="37.5" customHeight="1">
      <c r="A51" s="77"/>
      <c r="B51" s="89"/>
      <c r="C51" s="792"/>
      <c r="D51" s="792"/>
      <c r="E51" s="791"/>
      <c r="F51" s="791"/>
      <c r="G51" s="791"/>
      <c r="H51" s="791"/>
      <c r="I51" s="791"/>
      <c r="J51" s="791"/>
      <c r="K51" s="793"/>
      <c r="L51" s="794"/>
      <c r="M51" s="793">
        <f t="shared" ref="M51:M52" si="4">SUM(O51,Q51,S51)</f>
        <v>0</v>
      </c>
      <c r="N51" s="794"/>
      <c r="O51" s="791"/>
      <c r="P51" s="791"/>
      <c r="Q51" s="791"/>
      <c r="R51" s="791"/>
      <c r="S51" s="791"/>
      <c r="T51" s="791"/>
      <c r="U51" s="795"/>
      <c r="V51" s="795"/>
      <c r="W51" s="795"/>
      <c r="X51" s="795"/>
      <c r="Y51" s="795"/>
      <c r="Z51" s="796"/>
      <c r="AA51" s="796"/>
      <c r="AB51" s="796"/>
      <c r="AC51" s="796"/>
      <c r="AD51" s="796"/>
      <c r="AE51" s="796"/>
    </row>
    <row r="52" spans="1:31" s="87" customFormat="1" ht="37.5" customHeight="1">
      <c r="A52" s="77"/>
      <c r="B52" s="89"/>
      <c r="C52" s="792"/>
      <c r="D52" s="792"/>
      <c r="E52" s="791"/>
      <c r="F52" s="791"/>
      <c r="G52" s="791"/>
      <c r="H52" s="791"/>
      <c r="I52" s="791"/>
      <c r="J52" s="791"/>
      <c r="K52" s="793"/>
      <c r="L52" s="794"/>
      <c r="M52" s="793">
        <f t="shared" si="4"/>
        <v>0</v>
      </c>
      <c r="N52" s="794"/>
      <c r="O52" s="791"/>
      <c r="P52" s="791"/>
      <c r="Q52" s="791"/>
      <c r="R52" s="791"/>
      <c r="S52" s="791"/>
      <c r="T52" s="791"/>
      <c r="U52" s="795"/>
      <c r="V52" s="795"/>
      <c r="W52" s="795"/>
      <c r="X52" s="795"/>
      <c r="Y52" s="795"/>
      <c r="Z52" s="796"/>
      <c r="AA52" s="796"/>
      <c r="AB52" s="796"/>
      <c r="AC52" s="796"/>
      <c r="AD52" s="796"/>
      <c r="AE52" s="796"/>
    </row>
    <row r="53" spans="1:31" s="87" customFormat="1" ht="48" customHeight="1">
      <c r="A53" s="802" t="s">
        <v>49</v>
      </c>
      <c r="B53" s="803"/>
      <c r="C53" s="803"/>
      <c r="D53" s="804"/>
      <c r="E53" s="799">
        <f>SUM(E51:E52)</f>
        <v>0</v>
      </c>
      <c r="F53" s="799"/>
      <c r="G53" s="799">
        <f>SUM(G51:G52)</f>
        <v>0</v>
      </c>
      <c r="H53" s="799"/>
      <c r="I53" s="799">
        <f>SUM(I51:I52)</f>
        <v>0</v>
      </c>
      <c r="J53" s="799"/>
      <c r="K53" s="799">
        <f>SUM(K51:K52)</f>
        <v>0</v>
      </c>
      <c r="L53" s="799"/>
      <c r="M53" s="799">
        <f>SUM(M51:M52)</f>
        <v>0</v>
      </c>
      <c r="N53" s="799"/>
      <c r="O53" s="799">
        <f>SUM(O51:O52)</f>
        <v>0</v>
      </c>
      <c r="P53" s="799"/>
      <c r="Q53" s="799">
        <f>SUM(Q51:Q52)</f>
        <v>0</v>
      </c>
      <c r="R53" s="799"/>
      <c r="S53" s="799">
        <f>SUM(S51:S52)</f>
        <v>0</v>
      </c>
      <c r="T53" s="799"/>
      <c r="U53" s="800"/>
      <c r="V53" s="800"/>
      <c r="W53" s="800"/>
      <c r="X53" s="800"/>
      <c r="Y53" s="800"/>
      <c r="Z53" s="801"/>
      <c r="AA53" s="801"/>
      <c r="AB53" s="801"/>
      <c r="AC53" s="801"/>
      <c r="AD53" s="801"/>
      <c r="AE53" s="801"/>
    </row>
    <row r="54" spans="1:31" ht="18" customHeight="1">
      <c r="A54" s="76"/>
      <c r="B54" s="76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46"/>
      <c r="W54" s="46"/>
      <c r="X54" s="46"/>
      <c r="Y54" s="46"/>
      <c r="Z54" s="46"/>
      <c r="AA54" s="46"/>
      <c r="AB54" s="46"/>
      <c r="AC54" s="46"/>
      <c r="AD54" s="46"/>
      <c r="AE54" s="46"/>
    </row>
    <row r="55" spans="1:31" ht="19.5" hidden="1" customHeight="1">
      <c r="A55" s="76"/>
      <c r="B55" s="76"/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46"/>
      <c r="W55" s="46"/>
      <c r="X55" s="46"/>
      <c r="Y55" s="46"/>
      <c r="Z55" s="46"/>
      <c r="AA55" s="46"/>
      <c r="AB55" s="46"/>
      <c r="AC55" s="46"/>
      <c r="AD55" s="46"/>
      <c r="AE55" s="46"/>
    </row>
    <row r="56" spans="1:31" s="53" customFormat="1" ht="10.5" customHeight="1">
      <c r="A56" s="217"/>
      <c r="B56" s="217"/>
      <c r="C56" s="79"/>
      <c r="D56" s="79"/>
      <c r="E56" s="79"/>
      <c r="F56" s="79"/>
      <c r="G56" s="79"/>
      <c r="H56" s="79"/>
      <c r="I56" s="79"/>
      <c r="J56" s="79"/>
      <c r="K56" s="79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</row>
    <row r="57" spans="1:31" s="92" customFormat="1" ht="27" customHeight="1">
      <c r="A57" s="90"/>
      <c r="B57" s="805" t="s">
        <v>585</v>
      </c>
      <c r="C57" s="806"/>
      <c r="D57" s="806"/>
      <c r="E57" s="806"/>
      <c r="F57" s="806"/>
      <c r="G57" s="224"/>
      <c r="H57" s="224"/>
      <c r="I57" s="224"/>
      <c r="J57" s="224"/>
      <c r="K57" s="224"/>
      <c r="L57" s="807" t="s">
        <v>159</v>
      </c>
      <c r="M57" s="807"/>
      <c r="N57" s="807"/>
      <c r="O57" s="807"/>
      <c r="P57" s="807"/>
      <c r="Q57" s="91"/>
      <c r="R57" s="91"/>
      <c r="S57" s="91"/>
      <c r="T57" s="91"/>
      <c r="U57" s="91"/>
      <c r="V57" s="808" t="s">
        <v>605</v>
      </c>
      <c r="W57" s="808"/>
      <c r="X57" s="808"/>
      <c r="Y57" s="808"/>
      <c r="Z57" s="808"/>
      <c r="AA57" s="90"/>
      <c r="AB57" s="90"/>
      <c r="AC57" s="90"/>
      <c r="AD57" s="90"/>
      <c r="AE57" s="90"/>
    </row>
    <row r="58" spans="1:31" s="53" customFormat="1" ht="19.5" customHeight="1">
      <c r="A58" s="217"/>
      <c r="B58" s="93"/>
      <c r="C58" s="217" t="s">
        <v>68</v>
      </c>
      <c r="D58" s="217"/>
      <c r="E58" s="45"/>
      <c r="F58" s="45"/>
      <c r="G58" s="45"/>
      <c r="H58" s="45"/>
      <c r="I58" s="45"/>
      <c r="J58" s="45"/>
      <c r="K58" s="45"/>
      <c r="L58" s="217"/>
      <c r="M58" s="93"/>
      <c r="N58" s="216" t="s">
        <v>69</v>
      </c>
      <c r="O58" s="93"/>
      <c r="P58" s="217"/>
      <c r="Q58" s="45"/>
      <c r="R58" s="45"/>
      <c r="S58" s="45"/>
      <c r="T58" s="217"/>
      <c r="U58" s="217"/>
      <c r="V58" s="809" t="s">
        <v>98</v>
      </c>
      <c r="W58" s="809"/>
      <c r="X58" s="809"/>
      <c r="Y58" s="809"/>
      <c r="Z58" s="809"/>
      <c r="AA58" s="217"/>
      <c r="AB58" s="217"/>
      <c r="AC58" s="217"/>
      <c r="AD58" s="217"/>
      <c r="AE58" s="217"/>
    </row>
    <row r="59" spans="1:31" ht="20.100000000000001" customHeight="1">
      <c r="A59" s="46"/>
      <c r="B59" s="94"/>
      <c r="C59" s="94"/>
      <c r="D59" s="94"/>
      <c r="E59" s="94"/>
      <c r="F59" s="94"/>
      <c r="G59" s="94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4"/>
      <c r="U59" s="94"/>
      <c r="V59" s="46"/>
      <c r="W59" s="46"/>
      <c r="X59" s="46"/>
      <c r="Y59" s="46"/>
      <c r="Z59" s="46"/>
      <c r="AA59" s="46"/>
      <c r="AB59" s="46"/>
      <c r="AC59" s="46"/>
      <c r="AD59" s="46"/>
      <c r="AE59" s="46"/>
    </row>
    <row r="60" spans="1:31" ht="20.100000000000001" customHeight="1">
      <c r="A60" s="46"/>
      <c r="B60" s="94"/>
      <c r="C60" s="94"/>
      <c r="D60" s="94"/>
      <c r="E60" s="94"/>
      <c r="F60" s="94"/>
      <c r="G60" s="94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46"/>
      <c r="W60" s="46"/>
      <c r="X60" s="46"/>
      <c r="Y60" s="46"/>
      <c r="Z60" s="46"/>
      <c r="AA60" s="46"/>
      <c r="AB60" s="46"/>
      <c r="AC60" s="46"/>
      <c r="AD60" s="46"/>
      <c r="AE60" s="46"/>
    </row>
    <row r="61" spans="1:31">
      <c r="A61" s="46"/>
      <c r="B61" s="94"/>
      <c r="C61" s="94"/>
      <c r="D61" s="94"/>
      <c r="E61" s="94"/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46"/>
      <c r="W61" s="46"/>
      <c r="X61" s="46"/>
      <c r="Y61" s="46"/>
      <c r="Z61" s="46"/>
      <c r="AA61" s="46"/>
      <c r="AB61" s="46"/>
      <c r="AC61" s="46"/>
      <c r="AD61" s="46"/>
      <c r="AE61" s="46"/>
    </row>
    <row r="62" spans="1:31" s="798" customFormat="1" ht="19.149999999999999" customHeight="1">
      <c r="A62" s="797" t="s">
        <v>326</v>
      </c>
    </row>
    <row r="65" spans="2:2">
      <c r="B65" s="96"/>
    </row>
    <row r="66" spans="2:2">
      <c r="B66" s="96"/>
    </row>
    <row r="67" spans="2:2">
      <c r="B67" s="96"/>
    </row>
    <row r="68" spans="2:2">
      <c r="B68" s="96"/>
    </row>
    <row r="69" spans="2:2">
      <c r="B69" s="96"/>
    </row>
    <row r="70" spans="2:2">
      <c r="B70" s="96"/>
    </row>
    <row r="71" spans="2:2">
      <c r="B71" s="96"/>
    </row>
  </sheetData>
  <mergeCells count="164">
    <mergeCell ref="U52:Y52"/>
    <mergeCell ref="Z52:AE52"/>
    <mergeCell ref="A62:XFD62"/>
    <mergeCell ref="M53:N53"/>
    <mergeCell ref="O53:P53"/>
    <mergeCell ref="Q53:R53"/>
    <mergeCell ref="S53:T53"/>
    <mergeCell ref="U53:Y53"/>
    <mergeCell ref="Z53:AE53"/>
    <mergeCell ref="A53:D53"/>
    <mergeCell ref="E53:F53"/>
    <mergeCell ref="G53:H53"/>
    <mergeCell ref="I53:J53"/>
    <mergeCell ref="K53:L53"/>
    <mergeCell ref="B57:F57"/>
    <mergeCell ref="L57:P57"/>
    <mergeCell ref="V57:Z57"/>
    <mergeCell ref="V58:Z58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U50:Y50"/>
    <mergeCell ref="Z50:AE50"/>
    <mergeCell ref="C51:D51"/>
    <mergeCell ref="E51:F51"/>
    <mergeCell ref="G51:H51"/>
    <mergeCell ref="I51:J51"/>
    <mergeCell ref="K51:L51"/>
    <mergeCell ref="M51:N51"/>
    <mergeCell ref="O51:P51"/>
    <mergeCell ref="Q51:R51"/>
    <mergeCell ref="S51:T51"/>
    <mergeCell ref="U51:Y51"/>
    <mergeCell ref="Z51:AE51"/>
    <mergeCell ref="C50:D50"/>
    <mergeCell ref="E50:F50"/>
    <mergeCell ref="G50:H50"/>
    <mergeCell ref="I50:J50"/>
    <mergeCell ref="K50:L50"/>
    <mergeCell ref="M50:N50"/>
    <mergeCell ref="O50:P50"/>
    <mergeCell ref="Q50:R50"/>
    <mergeCell ref="S50:T50"/>
    <mergeCell ref="U47:Y49"/>
    <mergeCell ref="Z47:AE49"/>
    <mergeCell ref="K48:L49"/>
    <mergeCell ref="M48:N49"/>
    <mergeCell ref="O48:T48"/>
    <mergeCell ref="O49:P49"/>
    <mergeCell ref="Q49:R49"/>
    <mergeCell ref="B37:F37"/>
    <mergeCell ref="B38:F38"/>
    <mergeCell ref="A41:F41"/>
    <mergeCell ref="A42:F42"/>
    <mergeCell ref="A47:A49"/>
    <mergeCell ref="B47:B49"/>
    <mergeCell ref="C47:D49"/>
    <mergeCell ref="E47:F49"/>
    <mergeCell ref="S49:T49"/>
    <mergeCell ref="G47:H49"/>
    <mergeCell ref="I47:J49"/>
    <mergeCell ref="K47:T47"/>
    <mergeCell ref="B39:F39"/>
    <mergeCell ref="B40:F40"/>
    <mergeCell ref="B32:F32"/>
    <mergeCell ref="B33:F33"/>
    <mergeCell ref="B34:F34"/>
    <mergeCell ref="B35:F35"/>
    <mergeCell ref="B36:F36"/>
    <mergeCell ref="B25:F25"/>
    <mergeCell ref="B26:F26"/>
    <mergeCell ref="B27:F27"/>
    <mergeCell ref="B28:F28"/>
    <mergeCell ref="B29:F29"/>
    <mergeCell ref="B30:F30"/>
    <mergeCell ref="B23:F23"/>
    <mergeCell ref="B24:F24"/>
    <mergeCell ref="G21:G22"/>
    <mergeCell ref="H21:K21"/>
    <mergeCell ref="L21:L22"/>
    <mergeCell ref="M21:P21"/>
    <mergeCell ref="Q21:Q22"/>
    <mergeCell ref="R21:U21"/>
    <mergeCell ref="B31:F31"/>
    <mergeCell ref="W16:Y16"/>
    <mergeCell ref="Z16:AB16"/>
    <mergeCell ref="AC16:AE16"/>
    <mergeCell ref="A20:A22"/>
    <mergeCell ref="B20:F22"/>
    <mergeCell ref="G20:K20"/>
    <mergeCell ref="L20:P20"/>
    <mergeCell ref="Q20:U20"/>
    <mergeCell ref="V20:Z20"/>
    <mergeCell ref="AA20:AE20"/>
    <mergeCell ref="A16:B16"/>
    <mergeCell ref="C16:F16"/>
    <mergeCell ref="G16:M16"/>
    <mergeCell ref="N16:P16"/>
    <mergeCell ref="Q16:S16"/>
    <mergeCell ref="T16:V16"/>
    <mergeCell ref="V21:V22"/>
    <mergeCell ref="W21:Z21"/>
    <mergeCell ref="AA21:AA22"/>
    <mergeCell ref="AB21:AE21"/>
    <mergeCell ref="C14:F14"/>
    <mergeCell ref="G14:M14"/>
    <mergeCell ref="N14:P14"/>
    <mergeCell ref="Q14:S14"/>
    <mergeCell ref="T14:V14"/>
    <mergeCell ref="W14:Y14"/>
    <mergeCell ref="Z14:AB14"/>
    <mergeCell ref="AC14:AE14"/>
    <mergeCell ref="C15:F15"/>
    <mergeCell ref="G15:M15"/>
    <mergeCell ref="N15:P15"/>
    <mergeCell ref="Q15:S15"/>
    <mergeCell ref="T15:V15"/>
    <mergeCell ref="W15:Y15"/>
    <mergeCell ref="Z15:AB15"/>
    <mergeCell ref="AC15:AE15"/>
    <mergeCell ref="Z7:AB7"/>
    <mergeCell ref="AC7:AE7"/>
    <mergeCell ref="A11:A13"/>
    <mergeCell ref="B11:B13"/>
    <mergeCell ref="C11:F13"/>
    <mergeCell ref="G11:M13"/>
    <mergeCell ref="N11:P13"/>
    <mergeCell ref="Q11:Y11"/>
    <mergeCell ref="Z11:AB13"/>
    <mergeCell ref="AC11:AE13"/>
    <mergeCell ref="A7:B7"/>
    <mergeCell ref="C7:F7"/>
    <mergeCell ref="G7:M7"/>
    <mergeCell ref="N7:Q7"/>
    <mergeCell ref="R7:U7"/>
    <mergeCell ref="V7:Y7"/>
    <mergeCell ref="Q12:S13"/>
    <mergeCell ref="T12:V13"/>
    <mergeCell ref="W12:Y13"/>
    <mergeCell ref="C6:F6"/>
    <mergeCell ref="G6:M6"/>
    <mergeCell ref="N6:Q6"/>
    <mergeCell ref="R6:U6"/>
    <mergeCell ref="V6:Y6"/>
    <mergeCell ref="AB1:AE1"/>
    <mergeCell ref="AD3:AE3"/>
    <mergeCell ref="Z6:AB6"/>
    <mergeCell ref="AC6:AE6"/>
    <mergeCell ref="A4:A5"/>
    <mergeCell ref="B4:B5"/>
    <mergeCell ref="C4:F5"/>
    <mergeCell ref="G4:M5"/>
    <mergeCell ref="N4:Y4"/>
    <mergeCell ref="Z4:AB5"/>
    <mergeCell ref="AC4:AE5"/>
    <mergeCell ref="N5:Q5"/>
    <mergeCell ref="R5:U5"/>
    <mergeCell ref="V5:Y5"/>
  </mergeCells>
  <pageMargins left="0.59055118110236227" right="0.59055118110236227" top="0.98425196850393704" bottom="0.59055118110236227" header="0" footer="0"/>
  <pageSetup paperSize="9" scale="35" orientation="landscape" verticalDpi="1200" r:id="rId1"/>
  <headerFooter alignWithMargins="0"/>
  <ignoredErrors>
    <ignoredError sqref="Z15:AB16 Z7:AE7 N7:Y7" evalError="1"/>
    <ignoredError sqref="L41" formula="1"/>
    <ignoredError sqref="Q39" formula="1" formulaRange="1"/>
    <ignoredError sqref="Q40 E53:Y53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J17"/>
  <sheetViews>
    <sheetView view="pageBreakPreview" zoomScale="60" zoomScaleNormal="75" workbookViewId="0">
      <selection activeCell="E22" sqref="E22"/>
    </sheetView>
  </sheetViews>
  <sheetFormatPr defaultRowHeight="18.75"/>
  <cols>
    <col min="1" max="1" width="39.5703125" style="97" customWidth="1"/>
    <col min="2" max="2" width="10.85546875" style="97" customWidth="1"/>
    <col min="3" max="3" width="18" style="97" customWidth="1"/>
    <col min="4" max="4" width="18.42578125" style="97" customWidth="1"/>
    <col min="5" max="5" width="18.7109375" style="97" customWidth="1"/>
    <col min="6" max="6" width="17.7109375" style="97" customWidth="1"/>
    <col min="7" max="7" width="16.28515625" style="97" customWidth="1"/>
    <col min="8" max="8" width="14" style="97" customWidth="1"/>
    <col min="9" max="9" width="14.85546875" style="97" customWidth="1"/>
    <col min="10" max="10" width="14" style="97" customWidth="1"/>
    <col min="11" max="16384" width="9.140625" style="97"/>
  </cols>
  <sheetData>
    <row r="1" spans="1:10">
      <c r="H1" s="810"/>
      <c r="I1" s="810"/>
      <c r="J1" s="810"/>
    </row>
    <row r="2" spans="1:10">
      <c r="A2" s="14"/>
      <c r="I2" s="811" t="s">
        <v>352</v>
      </c>
      <c r="J2" s="811"/>
    </row>
    <row r="3" spans="1:10" ht="20.25">
      <c r="A3" s="822" t="s">
        <v>395</v>
      </c>
      <c r="B3" s="822"/>
      <c r="C3" s="822"/>
      <c r="D3" s="822"/>
      <c r="E3" s="822"/>
      <c r="F3" s="822"/>
      <c r="G3" s="822"/>
      <c r="H3" s="822"/>
      <c r="I3" s="822"/>
      <c r="J3" s="822"/>
    </row>
    <row r="4" spans="1:10">
      <c r="A4" s="823" t="s">
        <v>453</v>
      </c>
      <c r="B4" s="823"/>
      <c r="C4" s="823"/>
      <c r="D4" s="823"/>
      <c r="E4" s="823"/>
      <c r="F4" s="823"/>
      <c r="G4" s="823"/>
      <c r="H4" s="823"/>
      <c r="I4" s="823"/>
      <c r="J4" s="823"/>
    </row>
    <row r="5" spans="1:10" ht="32.25" customHeight="1">
      <c r="A5" s="824" t="s">
        <v>165</v>
      </c>
      <c r="B5" s="579" t="s">
        <v>17</v>
      </c>
      <c r="C5" s="616" t="s">
        <v>606</v>
      </c>
      <c r="D5" s="616" t="s">
        <v>607</v>
      </c>
      <c r="E5" s="618" t="s">
        <v>602</v>
      </c>
      <c r="F5" s="616" t="s">
        <v>608</v>
      </c>
      <c r="G5" s="585" t="s">
        <v>335</v>
      </c>
      <c r="H5" s="586"/>
      <c r="I5" s="586"/>
      <c r="J5" s="587"/>
    </row>
    <row r="6" spans="1:10" ht="128.25" customHeight="1">
      <c r="A6" s="824"/>
      <c r="B6" s="580"/>
      <c r="C6" s="617"/>
      <c r="D6" s="617"/>
      <c r="E6" s="619"/>
      <c r="F6" s="617"/>
      <c r="G6" s="6" t="s">
        <v>128</v>
      </c>
      <c r="H6" s="6" t="s">
        <v>129</v>
      </c>
      <c r="I6" s="6" t="s">
        <v>130</v>
      </c>
      <c r="J6" s="6" t="s">
        <v>63</v>
      </c>
    </row>
    <row r="7" spans="1:10" ht="31.5" customHeight="1">
      <c r="A7" s="34">
        <v>1</v>
      </c>
      <c r="B7" s="4">
        <v>2</v>
      </c>
      <c r="C7" s="4">
        <v>3</v>
      </c>
      <c r="D7" s="4">
        <v>4</v>
      </c>
      <c r="E7" s="4">
        <v>5</v>
      </c>
      <c r="F7" s="4">
        <v>6</v>
      </c>
      <c r="G7" s="4">
        <v>7</v>
      </c>
      <c r="H7" s="4">
        <v>8</v>
      </c>
      <c r="I7" s="4">
        <v>9</v>
      </c>
      <c r="J7" s="4">
        <v>10</v>
      </c>
    </row>
    <row r="8" spans="1:10" ht="28.5" customHeight="1">
      <c r="A8" s="812" t="s">
        <v>396</v>
      </c>
      <c r="B8" s="813"/>
      <c r="C8" s="813"/>
      <c r="D8" s="813"/>
      <c r="E8" s="813"/>
      <c r="F8" s="813"/>
      <c r="G8" s="813"/>
      <c r="H8" s="813"/>
      <c r="I8" s="813"/>
      <c r="J8" s="814"/>
    </row>
    <row r="9" spans="1:10" ht="53.25" customHeight="1">
      <c r="A9" s="5" t="s">
        <v>337</v>
      </c>
      <c r="B9" s="313">
        <v>6000</v>
      </c>
      <c r="C9" s="257">
        <f>SUM(C11:C12)</f>
        <v>600</v>
      </c>
      <c r="D9" s="257">
        <f t="shared" ref="D9:J9" si="0">SUM(D11:D12)</f>
        <v>0</v>
      </c>
      <c r="E9" s="257">
        <f t="shared" si="0"/>
        <v>0</v>
      </c>
      <c r="F9" s="257">
        <f t="shared" si="0"/>
        <v>0</v>
      </c>
      <c r="G9" s="257">
        <f t="shared" si="0"/>
        <v>0</v>
      </c>
      <c r="H9" s="257">
        <f t="shared" si="0"/>
        <v>0</v>
      </c>
      <c r="I9" s="314">
        <f t="shared" si="0"/>
        <v>0</v>
      </c>
      <c r="J9" s="314">
        <f t="shared" si="0"/>
        <v>0</v>
      </c>
    </row>
    <row r="10" spans="1:10" ht="32.25" customHeight="1">
      <c r="A10" s="815" t="s">
        <v>338</v>
      </c>
      <c r="B10" s="816"/>
      <c r="C10" s="816"/>
      <c r="D10" s="816"/>
      <c r="E10" s="816"/>
      <c r="F10" s="816"/>
      <c r="G10" s="816"/>
      <c r="H10" s="816"/>
      <c r="I10" s="816"/>
      <c r="J10" s="817"/>
    </row>
    <row r="11" spans="1:10" ht="63.75" customHeight="1">
      <c r="A11" s="315" t="s">
        <v>587</v>
      </c>
      <c r="B11" s="313">
        <v>6010</v>
      </c>
      <c r="C11" s="450">
        <v>600</v>
      </c>
      <c r="D11" s="207">
        <v>0</v>
      </c>
      <c r="E11" s="207">
        <v>0</v>
      </c>
      <c r="F11" s="207">
        <f>SUM(G11:J11)</f>
        <v>0</v>
      </c>
      <c r="G11" s="316"/>
      <c r="H11" s="207"/>
      <c r="I11" s="316"/>
      <c r="J11" s="316"/>
    </row>
    <row r="12" spans="1:10" ht="51" customHeight="1">
      <c r="A12" s="315" t="s">
        <v>592</v>
      </c>
      <c r="B12" s="317">
        <v>6020</v>
      </c>
      <c r="C12" s="316"/>
      <c r="D12" s="316"/>
      <c r="E12" s="316"/>
      <c r="F12" s="207">
        <f>SUM(G12:J12)</f>
        <v>0</v>
      </c>
      <c r="G12" s="207">
        <v>0</v>
      </c>
      <c r="H12" s="316"/>
      <c r="I12" s="316"/>
      <c r="J12" s="316"/>
    </row>
    <row r="13" spans="1:10">
      <c r="A13" s="32"/>
      <c r="B13" s="32"/>
      <c r="C13" s="32"/>
      <c r="D13" s="32"/>
      <c r="E13" s="32"/>
      <c r="F13" s="23"/>
      <c r="G13" s="23"/>
      <c r="H13" s="23"/>
      <c r="I13" s="23"/>
      <c r="J13" s="23"/>
    </row>
    <row r="14" spans="1:10">
      <c r="A14" s="32"/>
      <c r="B14" s="32"/>
      <c r="C14" s="32"/>
      <c r="D14" s="32"/>
      <c r="E14" s="32"/>
      <c r="F14" s="23"/>
      <c r="G14" s="23"/>
      <c r="H14" s="23"/>
      <c r="I14" s="23"/>
      <c r="J14" s="23"/>
    </row>
    <row r="15" spans="1:10">
      <c r="A15" s="35"/>
      <c r="B15" s="17"/>
      <c r="C15" s="32"/>
      <c r="D15" s="32"/>
      <c r="E15" s="32"/>
      <c r="F15" s="32"/>
      <c r="G15" s="32"/>
      <c r="H15" s="32"/>
      <c r="I15" s="32"/>
      <c r="J15" s="32"/>
    </row>
    <row r="16" spans="1:10" ht="28.5" customHeight="1">
      <c r="A16" s="98" t="s">
        <v>585</v>
      </c>
      <c r="B16" s="21"/>
      <c r="C16" s="820" t="s">
        <v>86</v>
      </c>
      <c r="D16" s="821"/>
      <c r="E16" s="821"/>
      <c r="F16" s="821"/>
      <c r="G16" s="22"/>
      <c r="H16" s="601" t="s">
        <v>605</v>
      </c>
      <c r="I16" s="602"/>
      <c r="J16" s="602"/>
    </row>
    <row r="17" spans="1:10" ht="37.5" customHeight="1">
      <c r="A17" s="213" t="s">
        <v>367</v>
      </c>
      <c r="B17" s="32"/>
      <c r="C17" s="818" t="s">
        <v>69</v>
      </c>
      <c r="D17" s="818"/>
      <c r="E17" s="818"/>
      <c r="F17" s="818"/>
      <c r="G17" s="19"/>
      <c r="H17" s="819" t="s">
        <v>439</v>
      </c>
      <c r="I17" s="819"/>
      <c r="J17" s="819"/>
    </row>
  </sheetData>
  <mergeCells count="17">
    <mergeCell ref="F5:F6"/>
    <mergeCell ref="H1:J1"/>
    <mergeCell ref="I2:J2"/>
    <mergeCell ref="A8:J8"/>
    <mergeCell ref="A10:J10"/>
    <mergeCell ref="C17:F17"/>
    <mergeCell ref="H17:J17"/>
    <mergeCell ref="C16:F16"/>
    <mergeCell ref="H16:J16"/>
    <mergeCell ref="A3:J3"/>
    <mergeCell ref="A4:J4"/>
    <mergeCell ref="G5:J5"/>
    <mergeCell ref="A5:A6"/>
    <mergeCell ref="B5:B6"/>
    <mergeCell ref="C5:C6"/>
    <mergeCell ref="D5:D6"/>
    <mergeCell ref="E5:E6"/>
  </mergeCells>
  <pageMargins left="0.59055118110236227" right="0.59055118110236227" top="0.98425196850393704" bottom="0.59055118110236227" header="0" footer="0"/>
  <pageSetup paperSize="9" scale="75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J239"/>
  <sheetViews>
    <sheetView tabSelected="1" view="pageBreakPreview" zoomScale="60" workbookViewId="0">
      <selection activeCell="S17" sqref="S17"/>
    </sheetView>
  </sheetViews>
  <sheetFormatPr defaultRowHeight="18.75"/>
  <cols>
    <col min="1" max="1" width="39.140625" style="3" customWidth="1"/>
    <col min="2" max="2" width="12" style="36" customWidth="1"/>
    <col min="3" max="3" width="16.140625" style="36" customWidth="1"/>
    <col min="4" max="4" width="16.7109375" style="36" customWidth="1"/>
    <col min="5" max="5" width="16.140625" style="36" customWidth="1"/>
    <col min="6" max="6" width="16" style="36" customWidth="1"/>
    <col min="7" max="7" width="16.28515625" style="3" customWidth="1"/>
    <col min="8" max="8" width="16.85546875" style="3" customWidth="1"/>
    <col min="9" max="9" width="16.140625" style="3" customWidth="1"/>
    <col min="10" max="10" width="16.42578125" style="3" customWidth="1"/>
    <col min="11" max="16384" width="9.140625" style="3"/>
  </cols>
  <sheetData>
    <row r="2" spans="1:10" ht="33.75" customHeight="1">
      <c r="A2" s="576" t="s">
        <v>428</v>
      </c>
      <c r="B2" s="576"/>
      <c r="C2" s="576"/>
      <c r="D2" s="576"/>
      <c r="E2" s="576"/>
      <c r="F2" s="576"/>
      <c r="G2" s="576"/>
      <c r="H2" s="576"/>
    </row>
    <row r="3" spans="1:10" ht="28.5" customHeight="1">
      <c r="A3" s="99"/>
      <c r="B3" s="100"/>
      <c r="C3" s="99"/>
      <c r="D3" s="99"/>
      <c r="E3" s="99"/>
      <c r="F3" s="100"/>
      <c r="G3" s="99"/>
      <c r="H3" s="99"/>
      <c r="J3" s="233" t="s">
        <v>402</v>
      </c>
    </row>
    <row r="4" spans="1:10" ht="41.25" customHeight="1">
      <c r="A4" s="612" t="s">
        <v>165</v>
      </c>
      <c r="B4" s="614" t="s">
        <v>17</v>
      </c>
      <c r="C4" s="616" t="s">
        <v>606</v>
      </c>
      <c r="D4" s="616" t="s">
        <v>607</v>
      </c>
      <c r="E4" s="618" t="s">
        <v>602</v>
      </c>
      <c r="F4" s="616" t="s">
        <v>608</v>
      </c>
      <c r="G4" s="620" t="s">
        <v>335</v>
      </c>
      <c r="H4" s="621"/>
      <c r="I4" s="621"/>
      <c r="J4" s="622"/>
    </row>
    <row r="5" spans="1:10" ht="54" customHeight="1">
      <c r="A5" s="613"/>
      <c r="B5" s="615"/>
      <c r="C5" s="617"/>
      <c r="D5" s="617"/>
      <c r="E5" s="619"/>
      <c r="F5" s="617"/>
      <c r="G5" s="56" t="s">
        <v>128</v>
      </c>
      <c r="H5" s="56" t="s">
        <v>129</v>
      </c>
      <c r="I5" s="56" t="s">
        <v>130</v>
      </c>
      <c r="J5" s="56" t="s">
        <v>63</v>
      </c>
    </row>
    <row r="6" spans="1:10" ht="23.25" customHeight="1">
      <c r="A6" s="101">
        <v>1</v>
      </c>
      <c r="B6" s="102">
        <v>2</v>
      </c>
      <c r="C6" s="102">
        <v>3</v>
      </c>
      <c r="D6" s="102">
        <v>4</v>
      </c>
      <c r="E6" s="102">
        <v>5</v>
      </c>
      <c r="F6" s="102">
        <v>6</v>
      </c>
      <c r="G6" s="102">
        <v>7</v>
      </c>
      <c r="H6" s="102">
        <v>8</v>
      </c>
      <c r="I6" s="34">
        <v>9</v>
      </c>
      <c r="J6" s="34">
        <v>10</v>
      </c>
    </row>
    <row r="7" spans="1:10" ht="60" customHeight="1">
      <c r="A7" s="103" t="s">
        <v>408</v>
      </c>
      <c r="B7" s="102">
        <v>6000</v>
      </c>
      <c r="C7" s="496">
        <f>C8+C11</f>
        <v>600</v>
      </c>
      <c r="D7" s="496">
        <f>D8+D11</f>
        <v>0</v>
      </c>
      <c r="E7" s="496">
        <f>E8+E11</f>
        <v>0</v>
      </c>
      <c r="F7" s="496">
        <f>SUM(F8:F10)</f>
        <v>0</v>
      </c>
      <c r="G7" s="124">
        <f>G8+G11</f>
        <v>0</v>
      </c>
      <c r="H7" s="124">
        <f>H8+H11</f>
        <v>0</v>
      </c>
      <c r="I7" s="124">
        <f>I8+I11</f>
        <v>0</v>
      </c>
      <c r="J7" s="124">
        <f>J8+J11</f>
        <v>0</v>
      </c>
    </row>
    <row r="8" spans="1:10" ht="44.25" customHeight="1">
      <c r="A8" s="120" t="s">
        <v>409</v>
      </c>
      <c r="B8" s="117">
        <v>6010</v>
      </c>
      <c r="C8" s="448">
        <f>SUM(C9:C10)</f>
        <v>600</v>
      </c>
      <c r="D8" s="154">
        <f>SUM(D9:D10)</f>
        <v>0</v>
      </c>
      <c r="E8" s="154">
        <f>SUM(E9:E10)</f>
        <v>0</v>
      </c>
      <c r="F8" s="124">
        <f t="shared" ref="F8:F14" si="0">SUM(G8:J8)</f>
        <v>0</v>
      </c>
      <c r="G8" s="126"/>
      <c r="H8" s="126"/>
      <c r="I8" s="127"/>
      <c r="J8" s="127"/>
    </row>
    <row r="9" spans="1:10" ht="57" customHeight="1">
      <c r="A9" s="39" t="s">
        <v>535</v>
      </c>
      <c r="B9" s="117"/>
      <c r="C9" s="449">
        <v>500</v>
      </c>
      <c r="D9" s="153">
        <v>0</v>
      </c>
      <c r="E9" s="153">
        <v>0</v>
      </c>
      <c r="F9" s="124">
        <f t="shared" si="0"/>
        <v>0</v>
      </c>
      <c r="G9" s="126"/>
      <c r="H9" s="126"/>
      <c r="I9" s="127"/>
      <c r="J9" s="127"/>
    </row>
    <row r="10" spans="1:10" ht="57" customHeight="1">
      <c r="A10" s="39" t="s">
        <v>588</v>
      </c>
      <c r="B10" s="102"/>
      <c r="C10" s="449">
        <v>100</v>
      </c>
      <c r="D10" s="309">
        <v>0</v>
      </c>
      <c r="E10" s="309">
        <v>0</v>
      </c>
      <c r="F10" s="124">
        <f t="shared" ref="F10" si="1">SUM(G10:J10)</f>
        <v>0</v>
      </c>
      <c r="G10" s="124"/>
      <c r="H10" s="124"/>
      <c r="I10" s="125"/>
      <c r="J10" s="125"/>
    </row>
    <row r="11" spans="1:10" s="38" customFormat="1" ht="46.5" hidden="1" customHeight="1">
      <c r="A11" s="119" t="s">
        <v>410</v>
      </c>
      <c r="B11" s="121">
        <v>6020</v>
      </c>
      <c r="C11" s="126"/>
      <c r="D11" s="126"/>
      <c r="E11" s="126"/>
      <c r="F11" s="309">
        <f t="shared" si="0"/>
        <v>0</v>
      </c>
      <c r="G11" s="126"/>
      <c r="H11" s="126"/>
      <c r="I11" s="127"/>
      <c r="J11" s="127"/>
    </row>
    <row r="12" spans="1:10" ht="31.5" hidden="1" customHeight="1">
      <c r="A12" s="115"/>
      <c r="B12" s="102"/>
      <c r="C12" s="124"/>
      <c r="D12" s="124"/>
      <c r="E12" s="124"/>
      <c r="F12" s="309">
        <f t="shared" si="0"/>
        <v>0</v>
      </c>
      <c r="G12" s="124"/>
      <c r="H12" s="124"/>
      <c r="I12" s="125"/>
      <c r="J12" s="125"/>
    </row>
    <row r="13" spans="1:10" ht="27.75" hidden="1" customHeight="1">
      <c r="A13" s="115"/>
      <c r="B13" s="102"/>
      <c r="C13" s="124"/>
      <c r="D13" s="124"/>
      <c r="E13" s="124"/>
      <c r="F13" s="309">
        <f t="shared" si="0"/>
        <v>0</v>
      </c>
      <c r="G13" s="124"/>
      <c r="H13" s="124"/>
      <c r="I13" s="125"/>
      <c r="J13" s="125"/>
    </row>
    <row r="14" spans="1:10" ht="30.75" hidden="1" customHeight="1">
      <c r="A14" s="115"/>
      <c r="B14" s="102"/>
      <c r="C14" s="124"/>
      <c r="D14" s="124"/>
      <c r="E14" s="124"/>
      <c r="F14" s="310">
        <f t="shared" si="0"/>
        <v>0</v>
      </c>
      <c r="G14" s="124"/>
      <c r="H14" s="124"/>
      <c r="I14" s="125"/>
      <c r="J14" s="125"/>
    </row>
    <row r="15" spans="1:10" ht="20.25">
      <c r="A15" s="105"/>
      <c r="B15" s="106"/>
      <c r="C15" s="107"/>
      <c r="D15" s="108"/>
      <c r="E15" s="108"/>
      <c r="F15" s="311"/>
      <c r="G15" s="108"/>
      <c r="H15" s="108"/>
    </row>
    <row r="16" spans="1:10" ht="26.25" customHeight="1">
      <c r="A16" s="98" t="s">
        <v>585</v>
      </c>
      <c r="B16" s="21"/>
      <c r="C16" s="600" t="s">
        <v>86</v>
      </c>
      <c r="D16" s="600"/>
      <c r="E16" s="113"/>
      <c r="F16" s="109"/>
      <c r="G16" s="601" t="s">
        <v>605</v>
      </c>
      <c r="H16" s="602"/>
      <c r="I16" s="602"/>
    </row>
    <row r="17" spans="1:9">
      <c r="A17" s="33" t="s">
        <v>367</v>
      </c>
      <c r="B17" s="32"/>
      <c r="C17" s="603" t="s">
        <v>404</v>
      </c>
      <c r="D17" s="603"/>
      <c r="E17" s="114"/>
      <c r="F17" s="32"/>
      <c r="G17" s="819" t="s">
        <v>83</v>
      </c>
      <c r="H17" s="819"/>
      <c r="I17" s="819"/>
    </row>
    <row r="18" spans="1:9">
      <c r="A18" s="105"/>
      <c r="B18" s="106"/>
      <c r="C18" s="107"/>
      <c r="D18" s="108"/>
      <c r="E18" s="108"/>
      <c r="F18" s="108"/>
      <c r="G18" s="108"/>
      <c r="H18" s="108"/>
    </row>
    <row r="19" spans="1:9">
      <c r="A19" s="105"/>
      <c r="B19" s="106"/>
      <c r="C19" s="107"/>
      <c r="D19" s="108"/>
      <c r="E19" s="108"/>
      <c r="F19" s="108"/>
      <c r="G19" s="108"/>
      <c r="H19" s="108"/>
    </row>
    <row r="20" spans="1:9">
      <c r="A20" s="105"/>
      <c r="B20" s="106"/>
      <c r="C20" s="107"/>
      <c r="D20" s="108"/>
      <c r="E20" s="108"/>
      <c r="F20" s="108"/>
      <c r="G20" s="108"/>
      <c r="H20" s="108"/>
    </row>
    <row r="21" spans="1:9">
      <c r="A21" s="105"/>
      <c r="B21" s="106"/>
      <c r="C21" s="107"/>
      <c r="D21" s="108"/>
      <c r="E21" s="108"/>
      <c r="F21" s="108"/>
      <c r="G21" s="108"/>
      <c r="H21" s="108"/>
    </row>
    <row r="22" spans="1:9">
      <c r="A22" s="105"/>
      <c r="B22" s="106"/>
      <c r="C22" s="107"/>
      <c r="D22" s="108"/>
      <c r="E22" s="108"/>
      <c r="F22" s="108"/>
      <c r="G22" s="108"/>
      <c r="H22" s="108"/>
    </row>
    <row r="23" spans="1:9">
      <c r="A23" s="105"/>
      <c r="B23" s="106"/>
      <c r="C23" s="107"/>
      <c r="D23" s="108"/>
      <c r="E23" s="108"/>
      <c r="F23" s="108"/>
      <c r="G23" s="108"/>
      <c r="H23" s="108"/>
    </row>
    <row r="24" spans="1:9">
      <c r="A24" s="105"/>
      <c r="B24" s="106"/>
      <c r="C24" s="107"/>
      <c r="D24" s="108"/>
      <c r="E24" s="108"/>
      <c r="F24" s="108"/>
      <c r="G24" s="108"/>
      <c r="H24" s="108"/>
    </row>
    <row r="25" spans="1:9">
      <c r="A25" s="105"/>
      <c r="B25" s="106"/>
      <c r="C25" s="107"/>
      <c r="D25" s="108"/>
      <c r="E25" s="108"/>
      <c r="F25" s="108"/>
      <c r="G25" s="108"/>
      <c r="H25" s="108"/>
    </row>
    <row r="26" spans="1:9">
      <c r="A26" s="105"/>
      <c r="B26" s="106"/>
      <c r="C26" s="107"/>
      <c r="D26" s="108"/>
      <c r="E26" s="108"/>
      <c r="F26" s="108"/>
      <c r="G26" s="108"/>
      <c r="H26" s="108"/>
    </row>
    <row r="27" spans="1:9">
      <c r="A27" s="105"/>
      <c r="B27" s="106"/>
      <c r="C27" s="107"/>
      <c r="D27" s="108"/>
      <c r="E27" s="108"/>
      <c r="F27" s="108"/>
      <c r="G27" s="108"/>
      <c r="H27" s="108"/>
    </row>
    <row r="28" spans="1:9">
      <c r="A28" s="105"/>
      <c r="B28" s="106"/>
      <c r="C28" s="107"/>
      <c r="D28" s="108"/>
      <c r="E28" s="108"/>
      <c r="F28" s="108"/>
      <c r="G28" s="108"/>
      <c r="H28" s="108"/>
    </row>
    <row r="29" spans="1:9">
      <c r="A29" s="105"/>
      <c r="B29" s="106"/>
      <c r="C29" s="107"/>
      <c r="D29" s="108"/>
      <c r="E29" s="108"/>
      <c r="F29" s="108"/>
      <c r="G29" s="108"/>
      <c r="H29" s="108"/>
    </row>
    <row r="30" spans="1:9">
      <c r="A30" s="105"/>
      <c r="B30" s="106"/>
      <c r="C30" s="107"/>
      <c r="D30" s="108"/>
      <c r="E30" s="108"/>
      <c r="F30" s="108"/>
      <c r="G30" s="108"/>
      <c r="H30" s="108"/>
    </row>
    <row r="31" spans="1:9">
      <c r="A31" s="105"/>
      <c r="B31" s="106"/>
      <c r="C31" s="107"/>
      <c r="D31" s="108"/>
      <c r="E31" s="108"/>
      <c r="F31" s="108"/>
      <c r="G31" s="108"/>
      <c r="H31" s="108"/>
    </row>
    <row r="32" spans="1:9">
      <c r="A32" s="105"/>
      <c r="B32" s="106"/>
      <c r="C32" s="107"/>
      <c r="D32" s="108"/>
      <c r="E32" s="108"/>
      <c r="F32" s="108"/>
      <c r="G32" s="108"/>
      <c r="H32" s="108"/>
    </row>
    <row r="33" spans="1:8">
      <c r="A33" s="105"/>
      <c r="B33" s="106"/>
      <c r="C33" s="107"/>
      <c r="D33" s="108"/>
      <c r="E33" s="108"/>
      <c r="F33" s="108"/>
      <c r="G33" s="108"/>
      <c r="H33" s="108"/>
    </row>
    <row r="34" spans="1:8">
      <c r="A34" s="105"/>
      <c r="B34" s="106"/>
      <c r="C34" s="107"/>
      <c r="D34" s="108"/>
      <c r="E34" s="108"/>
      <c r="F34" s="108"/>
      <c r="G34" s="108"/>
      <c r="H34" s="108"/>
    </row>
    <row r="35" spans="1:8">
      <c r="A35" s="105"/>
      <c r="B35" s="106"/>
      <c r="C35" s="107"/>
      <c r="D35" s="108"/>
      <c r="E35" s="108"/>
      <c r="F35" s="108"/>
      <c r="G35" s="108"/>
      <c r="H35" s="108"/>
    </row>
    <row r="36" spans="1:8">
      <c r="A36" s="105"/>
      <c r="B36" s="106"/>
      <c r="C36" s="107"/>
      <c r="D36" s="108"/>
      <c r="E36" s="108"/>
      <c r="F36" s="108"/>
      <c r="G36" s="108"/>
      <c r="H36" s="108"/>
    </row>
    <row r="37" spans="1:8">
      <c r="A37" s="105"/>
      <c r="B37" s="106"/>
      <c r="C37" s="107"/>
      <c r="D37" s="108"/>
      <c r="E37" s="108"/>
      <c r="F37" s="108"/>
      <c r="G37" s="108"/>
      <c r="H37" s="108"/>
    </row>
    <row r="38" spans="1:8">
      <c r="A38" s="105"/>
      <c r="B38" s="106"/>
      <c r="C38" s="107"/>
      <c r="D38" s="108"/>
      <c r="E38" s="108"/>
      <c r="F38" s="108"/>
      <c r="G38" s="108"/>
      <c r="H38" s="108"/>
    </row>
    <row r="39" spans="1:8">
      <c r="A39" s="105"/>
      <c r="B39" s="106"/>
      <c r="C39" s="107"/>
      <c r="D39" s="108"/>
      <c r="E39" s="108"/>
      <c r="F39" s="108"/>
      <c r="G39" s="108"/>
      <c r="H39" s="108"/>
    </row>
    <row r="40" spans="1:8">
      <c r="A40" s="105"/>
      <c r="B40" s="106"/>
      <c r="C40" s="107"/>
      <c r="D40" s="108"/>
      <c r="E40" s="108"/>
      <c r="F40" s="108"/>
      <c r="G40" s="108"/>
      <c r="H40" s="108"/>
    </row>
    <row r="41" spans="1:8">
      <c r="A41" s="105"/>
      <c r="B41" s="106"/>
      <c r="C41" s="107"/>
      <c r="D41" s="108"/>
      <c r="E41" s="108"/>
      <c r="F41" s="108"/>
      <c r="G41" s="108"/>
      <c r="H41" s="108"/>
    </row>
    <row r="42" spans="1:8">
      <c r="A42" s="105"/>
      <c r="B42" s="106"/>
      <c r="C42" s="107"/>
      <c r="D42" s="108"/>
      <c r="E42" s="108"/>
      <c r="F42" s="108"/>
      <c r="G42" s="108"/>
      <c r="H42" s="108"/>
    </row>
    <row r="43" spans="1:8">
      <c r="A43" s="105"/>
      <c r="B43" s="106"/>
      <c r="C43" s="107"/>
      <c r="D43" s="108"/>
      <c r="E43" s="108"/>
      <c r="F43" s="108"/>
      <c r="G43" s="108"/>
      <c r="H43" s="108"/>
    </row>
    <row r="44" spans="1:8">
      <c r="A44" s="105"/>
      <c r="B44" s="106"/>
      <c r="C44" s="107"/>
      <c r="D44" s="108"/>
      <c r="E44" s="108"/>
      <c r="F44" s="108"/>
      <c r="G44" s="108"/>
      <c r="H44" s="108"/>
    </row>
    <row r="45" spans="1:8">
      <c r="A45" s="105"/>
      <c r="B45" s="106"/>
      <c r="C45" s="107"/>
      <c r="D45" s="108"/>
      <c r="E45" s="108"/>
      <c r="F45" s="108"/>
      <c r="G45" s="108"/>
      <c r="H45" s="108"/>
    </row>
    <row r="46" spans="1:8">
      <c r="A46" s="105"/>
      <c r="B46" s="106"/>
      <c r="C46" s="107"/>
      <c r="D46" s="108"/>
      <c r="E46" s="108"/>
      <c r="F46" s="108"/>
      <c r="G46" s="108"/>
      <c r="H46" s="108"/>
    </row>
    <row r="47" spans="1:8">
      <c r="A47" s="105"/>
      <c r="B47" s="106"/>
      <c r="C47" s="107"/>
      <c r="D47" s="108"/>
      <c r="E47" s="108"/>
      <c r="F47" s="108"/>
      <c r="G47" s="108"/>
      <c r="H47" s="108"/>
    </row>
    <row r="48" spans="1:8">
      <c r="A48" s="105"/>
      <c r="B48" s="106"/>
      <c r="C48" s="107"/>
      <c r="D48" s="108"/>
      <c r="E48" s="108"/>
      <c r="F48" s="108"/>
      <c r="G48" s="108"/>
      <c r="H48" s="108"/>
    </row>
    <row r="49" spans="1:8">
      <c r="A49" s="105"/>
      <c r="C49" s="37"/>
      <c r="D49" s="110"/>
      <c r="E49" s="110"/>
      <c r="F49" s="110"/>
      <c r="G49" s="110"/>
      <c r="H49" s="110"/>
    </row>
    <row r="50" spans="1:8">
      <c r="A50" s="111"/>
      <c r="C50" s="37"/>
      <c r="D50" s="110"/>
      <c r="E50" s="110"/>
      <c r="F50" s="110"/>
      <c r="G50" s="110"/>
      <c r="H50" s="110"/>
    </row>
    <row r="51" spans="1:8">
      <c r="A51" s="111"/>
      <c r="C51" s="37"/>
      <c r="D51" s="110"/>
      <c r="E51" s="110"/>
      <c r="F51" s="110"/>
      <c r="G51" s="110"/>
      <c r="H51" s="110"/>
    </row>
    <row r="52" spans="1:8">
      <c r="A52" s="111"/>
      <c r="C52" s="37"/>
      <c r="D52" s="110"/>
      <c r="E52" s="110"/>
      <c r="F52" s="110"/>
      <c r="G52" s="110"/>
      <c r="H52" s="110"/>
    </row>
    <row r="53" spans="1:8">
      <c r="A53" s="111"/>
      <c r="C53" s="37"/>
      <c r="D53" s="110"/>
      <c r="E53" s="110"/>
      <c r="F53" s="110"/>
      <c r="G53" s="110"/>
      <c r="H53" s="110"/>
    </row>
    <row r="54" spans="1:8">
      <c r="A54" s="111"/>
      <c r="C54" s="37"/>
      <c r="D54" s="110"/>
      <c r="E54" s="110"/>
      <c r="F54" s="110"/>
      <c r="G54" s="110"/>
      <c r="H54" s="110"/>
    </row>
    <row r="55" spans="1:8">
      <c r="A55" s="111"/>
      <c r="C55" s="37"/>
      <c r="D55" s="110"/>
      <c r="E55" s="110"/>
      <c r="F55" s="110"/>
      <c r="G55" s="110"/>
      <c r="H55" s="110"/>
    </row>
    <row r="56" spans="1:8">
      <c r="A56" s="111"/>
      <c r="C56" s="37"/>
      <c r="D56" s="110"/>
      <c r="E56" s="110"/>
      <c r="F56" s="110"/>
      <c r="G56" s="110"/>
      <c r="H56" s="110"/>
    </row>
    <row r="57" spans="1:8">
      <c r="A57" s="111"/>
      <c r="C57" s="37"/>
      <c r="D57" s="110"/>
      <c r="E57" s="110"/>
      <c r="F57" s="110"/>
      <c r="G57" s="110"/>
      <c r="H57" s="110"/>
    </row>
    <row r="58" spans="1:8">
      <c r="A58" s="111"/>
      <c r="C58" s="37"/>
      <c r="D58" s="110"/>
      <c r="E58" s="110"/>
      <c r="F58" s="110"/>
      <c r="G58" s="110"/>
      <c r="H58" s="110"/>
    </row>
    <row r="59" spans="1:8">
      <c r="A59" s="111"/>
      <c r="C59" s="37"/>
      <c r="D59" s="110"/>
      <c r="E59" s="110"/>
      <c r="F59" s="110"/>
      <c r="G59" s="110"/>
      <c r="H59" s="110"/>
    </row>
    <row r="60" spans="1:8">
      <c r="A60" s="111"/>
      <c r="C60" s="37"/>
      <c r="D60" s="110"/>
      <c r="E60" s="110"/>
      <c r="F60" s="110"/>
      <c r="G60" s="110"/>
      <c r="H60" s="110"/>
    </row>
    <row r="61" spans="1:8">
      <c r="A61" s="111"/>
      <c r="C61" s="37"/>
      <c r="D61" s="110"/>
      <c r="E61" s="110"/>
      <c r="F61" s="110"/>
      <c r="G61" s="110"/>
      <c r="H61" s="110"/>
    </row>
    <row r="62" spans="1:8">
      <c r="A62" s="111"/>
      <c r="C62" s="37"/>
      <c r="D62" s="110"/>
      <c r="E62" s="110"/>
      <c r="F62" s="110"/>
      <c r="G62" s="110"/>
      <c r="H62" s="110"/>
    </row>
    <row r="63" spans="1:8">
      <c r="A63" s="111"/>
      <c r="C63" s="37"/>
      <c r="D63" s="110"/>
      <c r="E63" s="110"/>
      <c r="F63" s="110"/>
      <c r="G63" s="110"/>
      <c r="H63" s="110"/>
    </row>
    <row r="64" spans="1:8">
      <c r="A64" s="111"/>
      <c r="C64" s="37"/>
      <c r="D64" s="110"/>
      <c r="E64" s="110"/>
      <c r="F64" s="110"/>
      <c r="G64" s="110"/>
      <c r="H64" s="110"/>
    </row>
    <row r="65" spans="1:8">
      <c r="A65" s="111"/>
      <c r="C65" s="37"/>
      <c r="D65" s="110"/>
      <c r="E65" s="110"/>
      <c r="F65" s="110"/>
      <c r="G65" s="110"/>
      <c r="H65" s="110"/>
    </row>
    <row r="66" spans="1:8">
      <c r="A66" s="111"/>
      <c r="C66" s="37"/>
      <c r="D66" s="110"/>
      <c r="E66" s="110"/>
      <c r="F66" s="110"/>
      <c r="G66" s="110"/>
      <c r="H66" s="110"/>
    </row>
    <row r="67" spans="1:8">
      <c r="A67" s="111"/>
      <c r="C67" s="37"/>
      <c r="D67" s="110"/>
      <c r="E67" s="110"/>
      <c r="F67" s="110"/>
      <c r="G67" s="110"/>
      <c r="H67" s="110"/>
    </row>
    <row r="68" spans="1:8">
      <c r="A68" s="111"/>
      <c r="C68" s="37"/>
      <c r="D68" s="110"/>
      <c r="E68" s="110"/>
      <c r="F68" s="110"/>
      <c r="G68" s="110"/>
      <c r="H68" s="110"/>
    </row>
    <row r="69" spans="1:8">
      <c r="A69" s="111"/>
      <c r="C69" s="37"/>
      <c r="D69" s="110"/>
      <c r="E69" s="110"/>
      <c r="F69" s="110"/>
      <c r="G69" s="110"/>
      <c r="H69" s="110"/>
    </row>
    <row r="70" spans="1:8">
      <c r="A70" s="111"/>
      <c r="C70" s="37"/>
      <c r="D70" s="110"/>
      <c r="E70" s="110"/>
      <c r="F70" s="110"/>
      <c r="G70" s="110"/>
      <c r="H70" s="110"/>
    </row>
    <row r="71" spans="1:8">
      <c r="A71" s="111"/>
      <c r="C71" s="37"/>
      <c r="D71" s="110"/>
      <c r="E71" s="110"/>
      <c r="F71" s="110"/>
      <c r="G71" s="110"/>
      <c r="H71" s="110"/>
    </row>
    <row r="72" spans="1:8">
      <c r="A72" s="111"/>
    </row>
    <row r="73" spans="1:8">
      <c r="A73" s="112"/>
    </row>
    <row r="74" spans="1:8">
      <c r="A74" s="112"/>
    </row>
    <row r="75" spans="1:8">
      <c r="A75" s="112"/>
    </row>
    <row r="76" spans="1:8">
      <c r="A76" s="112"/>
    </row>
    <row r="77" spans="1:8">
      <c r="A77" s="112"/>
    </row>
    <row r="78" spans="1:8">
      <c r="A78" s="112"/>
    </row>
    <row r="79" spans="1:8">
      <c r="A79" s="112"/>
    </row>
    <row r="80" spans="1:8">
      <c r="A80" s="112"/>
    </row>
    <row r="81" spans="1:1">
      <c r="A81" s="112"/>
    </row>
    <row r="82" spans="1:1">
      <c r="A82" s="112"/>
    </row>
    <row r="83" spans="1:1">
      <c r="A83" s="112"/>
    </row>
    <row r="84" spans="1:1">
      <c r="A84" s="112"/>
    </row>
    <row r="85" spans="1:1">
      <c r="A85" s="112"/>
    </row>
    <row r="86" spans="1:1">
      <c r="A86" s="112"/>
    </row>
    <row r="87" spans="1:1">
      <c r="A87" s="112"/>
    </row>
    <row r="88" spans="1:1">
      <c r="A88" s="112"/>
    </row>
    <row r="89" spans="1:1">
      <c r="A89" s="112"/>
    </row>
    <row r="90" spans="1:1">
      <c r="A90" s="112"/>
    </row>
    <row r="91" spans="1:1">
      <c r="A91" s="112"/>
    </row>
    <row r="92" spans="1:1">
      <c r="A92" s="112"/>
    </row>
    <row r="93" spans="1:1">
      <c r="A93" s="112"/>
    </row>
    <row r="94" spans="1:1">
      <c r="A94" s="112"/>
    </row>
    <row r="95" spans="1:1">
      <c r="A95" s="112"/>
    </row>
    <row r="96" spans="1:1">
      <c r="A96" s="112"/>
    </row>
    <row r="97" spans="1:1">
      <c r="A97" s="112"/>
    </row>
    <row r="98" spans="1:1">
      <c r="A98" s="112"/>
    </row>
    <row r="99" spans="1:1">
      <c r="A99" s="112"/>
    </row>
    <row r="100" spans="1:1">
      <c r="A100" s="112"/>
    </row>
    <row r="101" spans="1:1">
      <c r="A101" s="112"/>
    </row>
    <row r="102" spans="1:1">
      <c r="A102" s="112"/>
    </row>
    <row r="103" spans="1:1">
      <c r="A103" s="112"/>
    </row>
    <row r="104" spans="1:1">
      <c r="A104" s="112"/>
    </row>
    <row r="105" spans="1:1">
      <c r="A105" s="112"/>
    </row>
    <row r="106" spans="1:1">
      <c r="A106" s="112"/>
    </row>
    <row r="107" spans="1:1">
      <c r="A107" s="112"/>
    </row>
    <row r="108" spans="1:1">
      <c r="A108" s="112"/>
    </row>
    <row r="109" spans="1:1">
      <c r="A109" s="112"/>
    </row>
    <row r="110" spans="1:1">
      <c r="A110" s="112"/>
    </row>
    <row r="111" spans="1:1">
      <c r="A111" s="112"/>
    </row>
    <row r="112" spans="1:1">
      <c r="A112" s="112"/>
    </row>
    <row r="113" spans="1:1">
      <c r="A113" s="112"/>
    </row>
    <row r="114" spans="1:1">
      <c r="A114" s="112"/>
    </row>
    <row r="115" spans="1:1">
      <c r="A115" s="112"/>
    </row>
    <row r="116" spans="1:1">
      <c r="A116" s="112"/>
    </row>
    <row r="117" spans="1:1">
      <c r="A117" s="112"/>
    </row>
    <row r="118" spans="1:1">
      <c r="A118" s="112"/>
    </row>
    <row r="119" spans="1:1">
      <c r="A119" s="112"/>
    </row>
    <row r="120" spans="1:1">
      <c r="A120" s="112"/>
    </row>
    <row r="121" spans="1:1">
      <c r="A121" s="112"/>
    </row>
    <row r="122" spans="1:1">
      <c r="A122" s="112"/>
    </row>
    <row r="123" spans="1:1">
      <c r="A123" s="112"/>
    </row>
    <row r="124" spans="1:1">
      <c r="A124" s="112"/>
    </row>
    <row r="125" spans="1:1">
      <c r="A125" s="112"/>
    </row>
    <row r="126" spans="1:1">
      <c r="A126" s="112"/>
    </row>
    <row r="127" spans="1:1">
      <c r="A127" s="112"/>
    </row>
    <row r="128" spans="1:1">
      <c r="A128" s="112"/>
    </row>
    <row r="129" spans="1:1">
      <c r="A129" s="112"/>
    </row>
    <row r="130" spans="1:1">
      <c r="A130" s="112"/>
    </row>
    <row r="131" spans="1:1">
      <c r="A131" s="112"/>
    </row>
    <row r="132" spans="1:1">
      <c r="A132" s="112"/>
    </row>
    <row r="133" spans="1:1">
      <c r="A133" s="112"/>
    </row>
    <row r="134" spans="1:1">
      <c r="A134" s="112"/>
    </row>
    <row r="135" spans="1:1">
      <c r="A135" s="112"/>
    </row>
    <row r="136" spans="1:1">
      <c r="A136" s="112"/>
    </row>
    <row r="137" spans="1:1">
      <c r="A137" s="112"/>
    </row>
    <row r="138" spans="1:1">
      <c r="A138" s="112"/>
    </row>
    <row r="139" spans="1:1">
      <c r="A139" s="112"/>
    </row>
    <row r="140" spans="1:1">
      <c r="A140" s="112"/>
    </row>
    <row r="141" spans="1:1">
      <c r="A141" s="112"/>
    </row>
    <row r="142" spans="1:1">
      <c r="A142" s="112"/>
    </row>
    <row r="143" spans="1:1">
      <c r="A143" s="112"/>
    </row>
    <row r="144" spans="1:1">
      <c r="A144" s="112"/>
    </row>
    <row r="145" spans="1:1">
      <c r="A145" s="112"/>
    </row>
    <row r="146" spans="1:1">
      <c r="A146" s="112"/>
    </row>
    <row r="147" spans="1:1">
      <c r="A147" s="112"/>
    </row>
    <row r="148" spans="1:1">
      <c r="A148" s="112"/>
    </row>
    <row r="149" spans="1:1">
      <c r="A149" s="112"/>
    </row>
    <row r="150" spans="1:1">
      <c r="A150" s="112"/>
    </row>
    <row r="151" spans="1:1">
      <c r="A151" s="112"/>
    </row>
    <row r="152" spans="1:1">
      <c r="A152" s="112"/>
    </row>
    <row r="153" spans="1:1">
      <c r="A153" s="112"/>
    </row>
    <row r="154" spans="1:1">
      <c r="A154" s="112"/>
    </row>
    <row r="155" spans="1:1">
      <c r="A155" s="112"/>
    </row>
    <row r="156" spans="1:1">
      <c r="A156" s="112"/>
    </row>
    <row r="157" spans="1:1">
      <c r="A157" s="112"/>
    </row>
    <row r="158" spans="1:1">
      <c r="A158" s="112"/>
    </row>
    <row r="159" spans="1:1">
      <c r="A159" s="112"/>
    </row>
    <row r="160" spans="1:1">
      <c r="A160" s="112"/>
    </row>
    <row r="161" spans="1:1">
      <c r="A161" s="112"/>
    </row>
    <row r="162" spans="1:1">
      <c r="A162" s="112"/>
    </row>
    <row r="163" spans="1:1">
      <c r="A163" s="112"/>
    </row>
    <row r="164" spans="1:1">
      <c r="A164" s="112"/>
    </row>
    <row r="165" spans="1:1">
      <c r="A165" s="112"/>
    </row>
    <row r="166" spans="1:1">
      <c r="A166" s="112"/>
    </row>
    <row r="167" spans="1:1">
      <c r="A167" s="112"/>
    </row>
    <row r="168" spans="1:1">
      <c r="A168" s="112"/>
    </row>
    <row r="169" spans="1:1">
      <c r="A169" s="112"/>
    </row>
    <row r="170" spans="1:1">
      <c r="A170" s="112"/>
    </row>
    <row r="171" spans="1:1">
      <c r="A171" s="112"/>
    </row>
    <row r="172" spans="1:1">
      <c r="A172" s="112"/>
    </row>
    <row r="173" spans="1:1">
      <c r="A173" s="112"/>
    </row>
    <row r="174" spans="1:1">
      <c r="A174" s="112"/>
    </row>
    <row r="175" spans="1:1">
      <c r="A175" s="112"/>
    </row>
    <row r="176" spans="1:1">
      <c r="A176" s="112"/>
    </row>
    <row r="177" spans="1:1">
      <c r="A177" s="112"/>
    </row>
    <row r="178" spans="1:1">
      <c r="A178" s="112"/>
    </row>
    <row r="179" spans="1:1">
      <c r="A179" s="112"/>
    </row>
    <row r="180" spans="1:1">
      <c r="A180" s="112"/>
    </row>
    <row r="181" spans="1:1">
      <c r="A181" s="112"/>
    </row>
    <row r="182" spans="1:1">
      <c r="A182" s="112"/>
    </row>
    <row r="183" spans="1:1">
      <c r="A183" s="112"/>
    </row>
    <row r="184" spans="1:1">
      <c r="A184" s="112"/>
    </row>
    <row r="185" spans="1:1">
      <c r="A185" s="112"/>
    </row>
    <row r="186" spans="1:1">
      <c r="A186" s="112"/>
    </row>
    <row r="187" spans="1:1">
      <c r="A187" s="112"/>
    </row>
    <row r="188" spans="1:1">
      <c r="A188" s="112"/>
    </row>
    <row r="189" spans="1:1">
      <c r="A189" s="112"/>
    </row>
    <row r="190" spans="1:1">
      <c r="A190" s="112"/>
    </row>
    <row r="191" spans="1:1">
      <c r="A191" s="112"/>
    </row>
    <row r="192" spans="1:1">
      <c r="A192" s="112"/>
    </row>
    <row r="193" spans="1:1">
      <c r="A193" s="112"/>
    </row>
    <row r="194" spans="1:1">
      <c r="A194" s="112"/>
    </row>
    <row r="195" spans="1:1">
      <c r="A195" s="112"/>
    </row>
    <row r="196" spans="1:1">
      <c r="A196" s="112"/>
    </row>
    <row r="197" spans="1:1">
      <c r="A197" s="112"/>
    </row>
    <row r="198" spans="1:1">
      <c r="A198" s="112"/>
    </row>
    <row r="199" spans="1:1">
      <c r="A199" s="112"/>
    </row>
    <row r="200" spans="1:1">
      <c r="A200" s="112"/>
    </row>
    <row r="201" spans="1:1">
      <c r="A201" s="112"/>
    </row>
    <row r="202" spans="1:1">
      <c r="A202" s="112"/>
    </row>
    <row r="203" spans="1:1">
      <c r="A203" s="112"/>
    </row>
    <row r="204" spans="1:1">
      <c r="A204" s="112"/>
    </row>
    <row r="205" spans="1:1">
      <c r="A205" s="112"/>
    </row>
    <row r="206" spans="1:1">
      <c r="A206" s="112"/>
    </row>
    <row r="207" spans="1:1">
      <c r="A207" s="112"/>
    </row>
    <row r="208" spans="1:1">
      <c r="A208" s="112"/>
    </row>
    <row r="209" spans="1:1">
      <c r="A209" s="112"/>
    </row>
    <row r="210" spans="1:1">
      <c r="A210" s="112"/>
    </row>
    <row r="211" spans="1:1">
      <c r="A211" s="112"/>
    </row>
    <row r="212" spans="1:1">
      <c r="A212" s="112"/>
    </row>
    <row r="213" spans="1:1">
      <c r="A213" s="112"/>
    </row>
    <row r="214" spans="1:1">
      <c r="A214" s="112"/>
    </row>
    <row r="215" spans="1:1">
      <c r="A215" s="112"/>
    </row>
    <row r="216" spans="1:1">
      <c r="A216" s="112"/>
    </row>
    <row r="217" spans="1:1">
      <c r="A217" s="112"/>
    </row>
    <row r="218" spans="1:1">
      <c r="A218" s="112"/>
    </row>
    <row r="219" spans="1:1">
      <c r="A219" s="112"/>
    </row>
    <row r="220" spans="1:1">
      <c r="A220" s="112"/>
    </row>
    <row r="221" spans="1:1">
      <c r="A221" s="112"/>
    </row>
    <row r="222" spans="1:1">
      <c r="A222" s="112"/>
    </row>
    <row r="223" spans="1:1">
      <c r="A223" s="112"/>
    </row>
    <row r="224" spans="1:1">
      <c r="A224" s="112"/>
    </row>
    <row r="225" spans="1:1">
      <c r="A225" s="112"/>
    </row>
    <row r="226" spans="1:1">
      <c r="A226" s="112"/>
    </row>
    <row r="227" spans="1:1">
      <c r="A227" s="112"/>
    </row>
    <row r="228" spans="1:1">
      <c r="A228" s="112"/>
    </row>
    <row r="229" spans="1:1">
      <c r="A229" s="112"/>
    </row>
    <row r="230" spans="1:1">
      <c r="A230" s="112"/>
    </row>
    <row r="231" spans="1:1">
      <c r="A231" s="112"/>
    </row>
    <row r="232" spans="1:1">
      <c r="A232" s="112"/>
    </row>
    <row r="233" spans="1:1">
      <c r="A233" s="112"/>
    </row>
    <row r="234" spans="1:1">
      <c r="A234" s="112"/>
    </row>
    <row r="235" spans="1:1">
      <c r="A235" s="112"/>
    </row>
    <row r="236" spans="1:1">
      <c r="A236" s="112"/>
    </row>
    <row r="237" spans="1:1">
      <c r="A237" s="112"/>
    </row>
    <row r="238" spans="1:1">
      <c r="A238" s="112"/>
    </row>
    <row r="239" spans="1:1">
      <c r="A239" s="112"/>
    </row>
  </sheetData>
  <mergeCells count="12">
    <mergeCell ref="C16:D16"/>
    <mergeCell ref="G16:I16"/>
    <mergeCell ref="C17:D17"/>
    <mergeCell ref="G17:I17"/>
    <mergeCell ref="A2:H2"/>
    <mergeCell ref="A4:A5"/>
    <mergeCell ref="B4:B5"/>
    <mergeCell ref="C4:C5"/>
    <mergeCell ref="D4:D5"/>
    <mergeCell ref="E4:E5"/>
    <mergeCell ref="F4:F5"/>
    <mergeCell ref="G4:J4"/>
  </mergeCells>
  <pageMargins left="0.59055118110236227" right="0.59055118110236227" top="0.98425196850393704" bottom="0.59055118110236227" header="0" footer="0"/>
  <pageSetup paperSize="9" scale="75" orientation="landscape" r:id="rId1"/>
  <ignoredErrors>
    <ignoredError sqref="F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K324"/>
  <sheetViews>
    <sheetView view="pageBreakPreview" zoomScale="75" zoomScaleNormal="75" zoomScaleSheetLayoutView="75" workbookViewId="0">
      <selection activeCell="F12" sqref="F12"/>
    </sheetView>
  </sheetViews>
  <sheetFormatPr defaultRowHeight="20.25"/>
  <cols>
    <col min="1" max="1" width="86.5703125" style="336" customWidth="1"/>
    <col min="2" max="2" width="14.85546875" style="337" customWidth="1"/>
    <col min="3" max="3" width="18.140625" style="337" customWidth="1"/>
    <col min="4" max="4" width="18" style="337" customWidth="1"/>
    <col min="5" max="5" width="18.5703125" style="337" customWidth="1"/>
    <col min="6" max="6" width="19.140625" style="336" customWidth="1"/>
    <col min="7" max="7" width="18" style="336" customWidth="1"/>
    <col min="8" max="8" width="18.42578125" style="336" customWidth="1"/>
    <col min="9" max="9" width="18.5703125" style="336" customWidth="1"/>
    <col min="10" max="10" width="18.140625" style="336" customWidth="1"/>
    <col min="11" max="11" width="25.28515625" style="336" customWidth="1"/>
    <col min="12" max="16384" width="9.140625" style="336"/>
  </cols>
  <sheetData>
    <row r="1" spans="1:11">
      <c r="K1" s="338" t="s">
        <v>357</v>
      </c>
    </row>
    <row r="2" spans="1:11" ht="22.5">
      <c r="A2" s="562" t="s">
        <v>170</v>
      </c>
      <c r="B2" s="562"/>
      <c r="C2" s="562"/>
      <c r="D2" s="562"/>
      <c r="E2" s="562"/>
      <c r="F2" s="562"/>
      <c r="G2" s="562"/>
      <c r="H2" s="562"/>
      <c r="I2" s="562"/>
      <c r="J2" s="562"/>
      <c r="K2" s="562"/>
    </row>
    <row r="3" spans="1:11" ht="26.25" customHeight="1">
      <c r="A3" s="339"/>
      <c r="B3" s="340"/>
      <c r="C3" s="339"/>
      <c r="D3" s="339"/>
      <c r="E3" s="340"/>
      <c r="F3" s="339"/>
      <c r="G3" s="339"/>
      <c r="H3" s="339"/>
      <c r="I3" s="339"/>
      <c r="J3" s="341" t="s">
        <v>362</v>
      </c>
    </row>
    <row r="4" spans="1:11" ht="36" customHeight="1">
      <c r="A4" s="563" t="s">
        <v>165</v>
      </c>
      <c r="B4" s="564" t="s">
        <v>17</v>
      </c>
      <c r="C4" s="565" t="s">
        <v>606</v>
      </c>
      <c r="D4" s="565" t="s">
        <v>607</v>
      </c>
      <c r="E4" s="567" t="s">
        <v>602</v>
      </c>
      <c r="F4" s="565" t="s">
        <v>608</v>
      </c>
      <c r="G4" s="564" t="s">
        <v>335</v>
      </c>
      <c r="H4" s="564"/>
      <c r="I4" s="564"/>
      <c r="J4" s="564"/>
      <c r="K4" s="564" t="s">
        <v>155</v>
      </c>
    </row>
    <row r="5" spans="1:11" ht="72" customHeight="1">
      <c r="A5" s="563"/>
      <c r="B5" s="564"/>
      <c r="C5" s="566"/>
      <c r="D5" s="566"/>
      <c r="E5" s="568"/>
      <c r="F5" s="566"/>
      <c r="G5" s="342" t="s">
        <v>128</v>
      </c>
      <c r="H5" s="342" t="s">
        <v>129</v>
      </c>
      <c r="I5" s="342" t="s">
        <v>130</v>
      </c>
      <c r="J5" s="342" t="s">
        <v>63</v>
      </c>
      <c r="K5" s="564"/>
    </row>
    <row r="6" spans="1:11" ht="30.75" customHeight="1">
      <c r="A6" s="499">
        <v>1</v>
      </c>
      <c r="B6" s="500">
        <v>2</v>
      </c>
      <c r="C6" s="500">
        <v>3</v>
      </c>
      <c r="D6" s="500">
        <v>4</v>
      </c>
      <c r="E6" s="500">
        <v>5</v>
      </c>
      <c r="F6" s="500">
        <v>6</v>
      </c>
      <c r="G6" s="500">
        <v>7</v>
      </c>
      <c r="H6" s="500">
        <v>8</v>
      </c>
      <c r="I6" s="500">
        <v>9</v>
      </c>
      <c r="J6" s="500">
        <v>10</v>
      </c>
      <c r="K6" s="500">
        <v>11</v>
      </c>
    </row>
    <row r="7" spans="1:11" s="343" customFormat="1" ht="33" customHeight="1">
      <c r="A7" s="571" t="s">
        <v>169</v>
      </c>
      <c r="B7" s="572"/>
      <c r="C7" s="572"/>
      <c r="D7" s="572"/>
      <c r="E7" s="572"/>
      <c r="F7" s="572"/>
      <c r="G7" s="572"/>
      <c r="H7" s="572"/>
      <c r="I7" s="572"/>
      <c r="J7" s="572"/>
      <c r="K7" s="573"/>
    </row>
    <row r="8" spans="1:11" s="343" customFormat="1" ht="29.25" customHeight="1">
      <c r="A8" s="344" t="s">
        <v>140</v>
      </c>
      <c r="B8" s="345">
        <v>1000</v>
      </c>
      <c r="C8" s="439">
        <v>53807</v>
      </c>
      <c r="D8" s="275">
        <v>53857</v>
      </c>
      <c r="E8" s="275">
        <v>34455</v>
      </c>
      <c r="F8" s="275">
        <f>SUM(G8:J8)</f>
        <v>43813</v>
      </c>
      <c r="G8" s="275">
        <v>11279</v>
      </c>
      <c r="H8" s="275">
        <v>10786</v>
      </c>
      <c r="I8" s="275">
        <v>10718</v>
      </c>
      <c r="J8" s="275">
        <v>11030</v>
      </c>
      <c r="K8" s="346"/>
    </row>
    <row r="9" spans="1:11" s="343" customFormat="1" ht="29.25" customHeight="1">
      <c r="A9" s="344" t="s">
        <v>121</v>
      </c>
      <c r="B9" s="345">
        <v>1010</v>
      </c>
      <c r="C9" s="439">
        <f>SUM(C10:C17)</f>
        <v>-46840</v>
      </c>
      <c r="D9" s="236">
        <v>-47224</v>
      </c>
      <c r="E9" s="236">
        <f>SUM(E10:E17)</f>
        <v>-32774</v>
      </c>
      <c r="F9" s="236">
        <f>SUM(G9:J9)</f>
        <v>-38022</v>
      </c>
      <c r="G9" s="236">
        <f>SUM(G10:G17)</f>
        <v>-9818</v>
      </c>
      <c r="H9" s="236">
        <f>SUM(H10:H17)</f>
        <v>-9318</v>
      </c>
      <c r="I9" s="236">
        <f>SUM(I10:I17)</f>
        <v>-9268</v>
      </c>
      <c r="J9" s="236">
        <f>SUM(J10:J17)</f>
        <v>-9618</v>
      </c>
      <c r="K9" s="346"/>
    </row>
    <row r="10" spans="1:11" s="349" customFormat="1" ht="30.75" customHeight="1">
      <c r="A10" s="347" t="s">
        <v>307</v>
      </c>
      <c r="B10" s="500">
        <v>1011</v>
      </c>
      <c r="C10" s="440">
        <v>-10607</v>
      </c>
      <c r="D10" s="150">
        <v>-10690</v>
      </c>
      <c r="E10" s="150">
        <v>-5700</v>
      </c>
      <c r="F10" s="150">
        <f>SUM(G10:J10)</f>
        <v>-6900</v>
      </c>
      <c r="G10" s="150">
        <v>-1680</v>
      </c>
      <c r="H10" s="150">
        <v>-1700</v>
      </c>
      <c r="I10" s="150">
        <v>-1720</v>
      </c>
      <c r="J10" s="150">
        <v>-1800</v>
      </c>
      <c r="K10" s="348"/>
    </row>
    <row r="11" spans="1:11" s="349" customFormat="1" ht="30.75" customHeight="1">
      <c r="A11" s="347" t="s">
        <v>447</v>
      </c>
      <c r="B11" s="500">
        <v>1012</v>
      </c>
      <c r="C11" s="440">
        <v>-843</v>
      </c>
      <c r="D11" s="150">
        <v>-630</v>
      </c>
      <c r="E11" s="150">
        <v>-1350</v>
      </c>
      <c r="F11" s="150">
        <f t="shared" ref="F11:F17" si="0">SUM(G11:J11)</f>
        <v>-1440</v>
      </c>
      <c r="G11" s="150">
        <v>-700</v>
      </c>
      <c r="H11" s="150">
        <v>-200</v>
      </c>
      <c r="I11" s="150">
        <v>-140</v>
      </c>
      <c r="J11" s="150">
        <v>-400</v>
      </c>
      <c r="K11" s="348"/>
    </row>
    <row r="12" spans="1:11" s="349" customFormat="1" ht="30.75" customHeight="1">
      <c r="A12" s="347" t="s">
        <v>308</v>
      </c>
      <c r="B12" s="500">
        <v>1013</v>
      </c>
      <c r="C12" s="440">
        <v>-937</v>
      </c>
      <c r="D12" s="150">
        <v>-790</v>
      </c>
      <c r="E12" s="150">
        <v>-995</v>
      </c>
      <c r="F12" s="150">
        <f t="shared" si="0"/>
        <v>-1010</v>
      </c>
      <c r="G12" s="150">
        <v>-270</v>
      </c>
      <c r="H12" s="150">
        <v>-250</v>
      </c>
      <c r="I12" s="150">
        <v>-240</v>
      </c>
      <c r="J12" s="150">
        <v>-250</v>
      </c>
      <c r="K12" s="348"/>
    </row>
    <row r="13" spans="1:11" s="349" customFormat="1" ht="30.75" customHeight="1">
      <c r="A13" s="347" t="s">
        <v>5</v>
      </c>
      <c r="B13" s="500">
        <v>1014</v>
      </c>
      <c r="C13" s="440">
        <v>-24191</v>
      </c>
      <c r="D13" s="150">
        <v>-25300</v>
      </c>
      <c r="E13" s="150">
        <v>-16800</v>
      </c>
      <c r="F13" s="150">
        <f t="shared" si="0"/>
        <v>-20160</v>
      </c>
      <c r="G13" s="150">
        <v>-5040</v>
      </c>
      <c r="H13" s="150">
        <v>-5040</v>
      </c>
      <c r="I13" s="150">
        <v>-5040</v>
      </c>
      <c r="J13" s="150">
        <v>-5040</v>
      </c>
      <c r="K13" s="348"/>
    </row>
    <row r="14" spans="1:11" s="349" customFormat="1" ht="30.75" customHeight="1">
      <c r="A14" s="347" t="s">
        <v>6</v>
      </c>
      <c r="B14" s="500">
        <v>1015</v>
      </c>
      <c r="C14" s="440">
        <v>-5015</v>
      </c>
      <c r="D14" s="150">
        <v>-5254</v>
      </c>
      <c r="E14" s="150">
        <v>-3494</v>
      </c>
      <c r="F14" s="150">
        <f t="shared" si="0"/>
        <v>-4192</v>
      </c>
      <c r="G14" s="150">
        <v>-1048</v>
      </c>
      <c r="H14" s="150">
        <v>-1048</v>
      </c>
      <c r="I14" s="150">
        <v>-1048</v>
      </c>
      <c r="J14" s="150">
        <v>-1048</v>
      </c>
      <c r="K14" s="348"/>
    </row>
    <row r="15" spans="1:11" s="349" customFormat="1" ht="61.5" customHeight="1">
      <c r="A15" s="347" t="s">
        <v>309</v>
      </c>
      <c r="B15" s="500">
        <v>1016</v>
      </c>
      <c r="C15" s="440">
        <v>-570</v>
      </c>
      <c r="D15" s="150">
        <v>-560</v>
      </c>
      <c r="E15" s="150">
        <v>-380</v>
      </c>
      <c r="F15" s="150">
        <f t="shared" si="0"/>
        <v>-440</v>
      </c>
      <c r="G15" s="150">
        <v>-110</v>
      </c>
      <c r="H15" s="150">
        <v>-110</v>
      </c>
      <c r="I15" s="150">
        <v>-110</v>
      </c>
      <c r="J15" s="150">
        <v>-110</v>
      </c>
      <c r="K15" s="348"/>
    </row>
    <row r="16" spans="1:11" s="349" customFormat="1" ht="30.75" customHeight="1">
      <c r="A16" s="347" t="s">
        <v>310</v>
      </c>
      <c r="B16" s="500">
        <v>1017</v>
      </c>
      <c r="C16" s="440">
        <v>-3012</v>
      </c>
      <c r="D16" s="150">
        <v>-2600</v>
      </c>
      <c r="E16" s="150">
        <v>-2550</v>
      </c>
      <c r="F16" s="150">
        <f t="shared" si="0"/>
        <v>-2480</v>
      </c>
      <c r="G16" s="150">
        <v>-620</v>
      </c>
      <c r="H16" s="150">
        <v>-620</v>
      </c>
      <c r="I16" s="150">
        <v>-620</v>
      </c>
      <c r="J16" s="150">
        <v>-620</v>
      </c>
      <c r="K16" s="348"/>
    </row>
    <row r="17" spans="1:11" s="349" customFormat="1" ht="30.75" customHeight="1">
      <c r="A17" s="347" t="s">
        <v>311</v>
      </c>
      <c r="B17" s="500">
        <v>1018</v>
      </c>
      <c r="C17" s="440">
        <v>-1665</v>
      </c>
      <c r="D17" s="150">
        <v>-1400</v>
      </c>
      <c r="E17" s="150">
        <v>-1505</v>
      </c>
      <c r="F17" s="150">
        <f t="shared" si="0"/>
        <v>-1400</v>
      </c>
      <c r="G17" s="150">
        <v>-350</v>
      </c>
      <c r="H17" s="150">
        <v>-350</v>
      </c>
      <c r="I17" s="150">
        <v>-350</v>
      </c>
      <c r="J17" s="150">
        <v>-350</v>
      </c>
      <c r="K17" s="348"/>
    </row>
    <row r="18" spans="1:11" s="343" customFormat="1" ht="29.25" customHeight="1">
      <c r="A18" s="344" t="s">
        <v>22</v>
      </c>
      <c r="B18" s="345">
        <v>1020</v>
      </c>
      <c r="C18" s="439">
        <f>SUM(C8,C9)</f>
        <v>6967</v>
      </c>
      <c r="D18" s="439">
        <f>SUM(D8,D9)</f>
        <v>6633</v>
      </c>
      <c r="E18" s="507">
        <f t="shared" ref="E18" si="1">SUM(E8,E9)</f>
        <v>1681</v>
      </c>
      <c r="F18" s="507">
        <f t="shared" ref="F18:J18" si="2">SUM(F8,F9)</f>
        <v>5791</v>
      </c>
      <c r="G18" s="507">
        <f t="shared" si="2"/>
        <v>1461</v>
      </c>
      <c r="H18" s="507">
        <f t="shared" si="2"/>
        <v>1468</v>
      </c>
      <c r="I18" s="507">
        <f t="shared" si="2"/>
        <v>1450</v>
      </c>
      <c r="J18" s="507">
        <f t="shared" si="2"/>
        <v>1412</v>
      </c>
      <c r="K18" s="346"/>
    </row>
    <row r="19" spans="1:11" s="349" customFormat="1" ht="30.75" customHeight="1">
      <c r="A19" s="344" t="s">
        <v>151</v>
      </c>
      <c r="B19" s="350">
        <v>1030</v>
      </c>
      <c r="C19" s="439">
        <f>SUM(C20:C37,C39)</f>
        <v>-5552</v>
      </c>
      <c r="D19" s="507">
        <v>-5899</v>
      </c>
      <c r="E19" s="507">
        <f>SUM(E20:E37,E39)</f>
        <v>-4164</v>
      </c>
      <c r="F19" s="507">
        <f t="shared" ref="F19:F39" si="3">SUM(G19:J19)</f>
        <v>-5871</v>
      </c>
      <c r="G19" s="507">
        <f>SUM(G20:G37,G39)</f>
        <v>-1451</v>
      </c>
      <c r="H19" s="507">
        <f>SUM(H20:H37,H39)</f>
        <v>-1453</v>
      </c>
      <c r="I19" s="507">
        <f>SUM(I20:I37,I39)</f>
        <v>-1452</v>
      </c>
      <c r="J19" s="507">
        <f>SUM(J20:J37,J39)</f>
        <v>-1515</v>
      </c>
      <c r="K19" s="346"/>
    </row>
    <row r="20" spans="1:11" s="349" customFormat="1" ht="42.75" customHeight="1">
      <c r="A20" s="347" t="s">
        <v>88</v>
      </c>
      <c r="B20" s="500">
        <v>1031</v>
      </c>
      <c r="C20" s="262" t="s">
        <v>201</v>
      </c>
      <c r="D20" s="156">
        <v>0</v>
      </c>
      <c r="E20" s="151" t="s">
        <v>201</v>
      </c>
      <c r="F20" s="508">
        <f t="shared" si="3"/>
        <v>0</v>
      </c>
      <c r="G20" s="151" t="s">
        <v>201</v>
      </c>
      <c r="H20" s="151" t="s">
        <v>201</v>
      </c>
      <c r="I20" s="151" t="s">
        <v>201</v>
      </c>
      <c r="J20" s="151" t="s">
        <v>201</v>
      </c>
      <c r="K20" s="348"/>
    </row>
    <row r="21" spans="1:11" s="349" customFormat="1" ht="30.75" customHeight="1">
      <c r="A21" s="347" t="s">
        <v>141</v>
      </c>
      <c r="B21" s="500">
        <v>1032</v>
      </c>
      <c r="C21" s="262">
        <v>-60</v>
      </c>
      <c r="D21" s="156">
        <v>-60</v>
      </c>
      <c r="E21" s="151">
        <v>-60</v>
      </c>
      <c r="F21" s="508">
        <f t="shared" si="3"/>
        <v>-60</v>
      </c>
      <c r="G21" s="151">
        <v>-15</v>
      </c>
      <c r="H21" s="151">
        <v>-15</v>
      </c>
      <c r="I21" s="151">
        <v>-15</v>
      </c>
      <c r="J21" s="151">
        <v>-15</v>
      </c>
      <c r="K21" s="348"/>
    </row>
    <row r="22" spans="1:11" s="349" customFormat="1" ht="30.75" customHeight="1">
      <c r="A22" s="347" t="s">
        <v>21</v>
      </c>
      <c r="B22" s="500">
        <v>1033</v>
      </c>
      <c r="C22" s="262" t="s">
        <v>201</v>
      </c>
      <c r="D22" s="156">
        <v>0</v>
      </c>
      <c r="E22" s="151" t="s">
        <v>201</v>
      </c>
      <c r="F22" s="508">
        <f t="shared" si="3"/>
        <v>0</v>
      </c>
      <c r="G22" s="151" t="s">
        <v>201</v>
      </c>
      <c r="H22" s="151" t="s">
        <v>201</v>
      </c>
      <c r="I22" s="151" t="s">
        <v>201</v>
      </c>
      <c r="J22" s="151" t="s">
        <v>201</v>
      </c>
      <c r="K22" s="348"/>
    </row>
    <row r="23" spans="1:11" s="349" customFormat="1" ht="30.75" customHeight="1">
      <c r="A23" s="347" t="s">
        <v>31</v>
      </c>
      <c r="B23" s="500">
        <v>1034</v>
      </c>
      <c r="C23" s="262" t="s">
        <v>201</v>
      </c>
      <c r="D23" s="156">
        <v>0</v>
      </c>
      <c r="E23" s="151" t="s">
        <v>201</v>
      </c>
      <c r="F23" s="508">
        <f t="shared" si="3"/>
        <v>0</v>
      </c>
      <c r="G23" s="151" t="s">
        <v>201</v>
      </c>
      <c r="H23" s="151" t="s">
        <v>201</v>
      </c>
      <c r="I23" s="151" t="s">
        <v>201</v>
      </c>
      <c r="J23" s="151" t="s">
        <v>201</v>
      </c>
      <c r="K23" s="348"/>
    </row>
    <row r="24" spans="1:11" s="349" customFormat="1" ht="30.75" customHeight="1">
      <c r="A24" s="347" t="s">
        <v>32</v>
      </c>
      <c r="B24" s="500">
        <v>1035</v>
      </c>
      <c r="C24" s="262">
        <v>-67</v>
      </c>
      <c r="D24" s="156">
        <v>-60</v>
      </c>
      <c r="E24" s="151">
        <v>-65</v>
      </c>
      <c r="F24" s="508">
        <f t="shared" si="3"/>
        <v>-60</v>
      </c>
      <c r="G24" s="151">
        <v>-15</v>
      </c>
      <c r="H24" s="151">
        <v>-15</v>
      </c>
      <c r="I24" s="151">
        <v>-15</v>
      </c>
      <c r="J24" s="151">
        <v>-15</v>
      </c>
      <c r="K24" s="348"/>
    </row>
    <row r="25" spans="1:11" s="349" customFormat="1" ht="30.75" customHeight="1">
      <c r="A25" s="347" t="s">
        <v>33</v>
      </c>
      <c r="B25" s="500">
        <v>1036</v>
      </c>
      <c r="C25" s="262">
        <v>-3757</v>
      </c>
      <c r="D25" s="156">
        <v>-4075</v>
      </c>
      <c r="E25" s="151">
        <v>-2810</v>
      </c>
      <c r="F25" s="508">
        <f t="shared" si="3"/>
        <v>-4075</v>
      </c>
      <c r="G25" s="151">
        <v>-1005</v>
      </c>
      <c r="H25" s="151">
        <v>-1005</v>
      </c>
      <c r="I25" s="151">
        <v>-1005</v>
      </c>
      <c r="J25" s="151">
        <v>-1060</v>
      </c>
      <c r="K25" s="348"/>
    </row>
    <row r="26" spans="1:11" s="349" customFormat="1" ht="30.75" customHeight="1">
      <c r="A26" s="347" t="s">
        <v>34</v>
      </c>
      <c r="B26" s="500">
        <v>1037</v>
      </c>
      <c r="C26" s="262">
        <v>-764</v>
      </c>
      <c r="D26" s="156">
        <v>-818</v>
      </c>
      <c r="E26" s="151">
        <v>-574</v>
      </c>
      <c r="F26" s="508">
        <f t="shared" si="3"/>
        <v>-818</v>
      </c>
      <c r="G26" s="151">
        <v>-201</v>
      </c>
      <c r="H26" s="151">
        <v>-201</v>
      </c>
      <c r="I26" s="151">
        <v>-201</v>
      </c>
      <c r="J26" s="151">
        <v>-215</v>
      </c>
      <c r="K26" s="348"/>
    </row>
    <row r="27" spans="1:11" s="349" customFormat="1" ht="47.25" customHeight="1">
      <c r="A27" s="347" t="s">
        <v>35</v>
      </c>
      <c r="B27" s="351">
        <v>1038</v>
      </c>
      <c r="C27" s="262">
        <v>-112</v>
      </c>
      <c r="D27" s="156">
        <v>-128</v>
      </c>
      <c r="E27" s="151">
        <v>-118</v>
      </c>
      <c r="F27" s="508">
        <f t="shared" si="3"/>
        <v>-120</v>
      </c>
      <c r="G27" s="151">
        <v>-30</v>
      </c>
      <c r="H27" s="151">
        <v>-30</v>
      </c>
      <c r="I27" s="151">
        <v>-30</v>
      </c>
      <c r="J27" s="151">
        <v>-30</v>
      </c>
      <c r="K27" s="348"/>
    </row>
    <row r="28" spans="1:11" s="349" customFormat="1" ht="51" customHeight="1">
      <c r="A28" s="347" t="s">
        <v>36</v>
      </c>
      <c r="B28" s="351">
        <v>1039</v>
      </c>
      <c r="C28" s="262" t="s">
        <v>201</v>
      </c>
      <c r="D28" s="156">
        <v>0</v>
      </c>
      <c r="E28" s="151" t="s">
        <v>201</v>
      </c>
      <c r="F28" s="508">
        <f t="shared" si="3"/>
        <v>0</v>
      </c>
      <c r="G28" s="151" t="s">
        <v>201</v>
      </c>
      <c r="H28" s="151" t="s">
        <v>201</v>
      </c>
      <c r="I28" s="151" t="s">
        <v>201</v>
      </c>
      <c r="J28" s="151" t="s">
        <v>201</v>
      </c>
      <c r="K28" s="348"/>
    </row>
    <row r="29" spans="1:11" s="349" customFormat="1" ht="30.75" customHeight="1">
      <c r="A29" s="347" t="s">
        <v>37</v>
      </c>
      <c r="B29" s="500">
        <v>1040</v>
      </c>
      <c r="C29" s="262" t="s">
        <v>201</v>
      </c>
      <c r="D29" s="156">
        <v>-1</v>
      </c>
      <c r="E29" s="151">
        <v>-1</v>
      </c>
      <c r="F29" s="508">
        <f t="shared" si="3"/>
        <v>-1</v>
      </c>
      <c r="G29" s="151" t="s">
        <v>201</v>
      </c>
      <c r="H29" s="151" t="s">
        <v>201</v>
      </c>
      <c r="I29" s="151">
        <v>-1</v>
      </c>
      <c r="J29" s="151" t="s">
        <v>201</v>
      </c>
      <c r="K29" s="348"/>
    </row>
    <row r="30" spans="1:11" s="349" customFormat="1" ht="30.75" customHeight="1">
      <c r="A30" s="347" t="s">
        <v>38</v>
      </c>
      <c r="B30" s="500">
        <v>1041</v>
      </c>
      <c r="C30" s="262">
        <v>-2</v>
      </c>
      <c r="D30" s="156">
        <v>-1</v>
      </c>
      <c r="E30" s="151">
        <v>-1</v>
      </c>
      <c r="F30" s="508">
        <f t="shared" si="3"/>
        <v>-1</v>
      </c>
      <c r="G30" s="151" t="s">
        <v>201</v>
      </c>
      <c r="H30" s="151">
        <v>-1</v>
      </c>
      <c r="I30" s="151" t="s">
        <v>201</v>
      </c>
      <c r="J30" s="151" t="s">
        <v>201</v>
      </c>
      <c r="K30" s="348"/>
    </row>
    <row r="31" spans="1:11" s="349" customFormat="1" ht="30.75" customHeight="1">
      <c r="A31" s="347" t="s">
        <v>39</v>
      </c>
      <c r="B31" s="500">
        <v>1042</v>
      </c>
      <c r="C31" s="262">
        <v>-49</v>
      </c>
      <c r="D31" s="156">
        <v>-60</v>
      </c>
      <c r="E31" s="151">
        <v>-40</v>
      </c>
      <c r="F31" s="508">
        <f t="shared" si="3"/>
        <v>-60</v>
      </c>
      <c r="G31" s="151">
        <v>-15</v>
      </c>
      <c r="H31" s="151">
        <v>-15</v>
      </c>
      <c r="I31" s="151">
        <v>-15</v>
      </c>
      <c r="J31" s="151">
        <v>-15</v>
      </c>
      <c r="K31" s="348"/>
    </row>
    <row r="32" spans="1:11" s="349" customFormat="1" ht="30.75" customHeight="1">
      <c r="A32" s="347" t="s">
        <v>55</v>
      </c>
      <c r="B32" s="500">
        <v>1043</v>
      </c>
      <c r="C32" s="262">
        <v>-167</v>
      </c>
      <c r="D32" s="156">
        <v>-120</v>
      </c>
      <c r="E32" s="151">
        <v>-40</v>
      </c>
      <c r="F32" s="508">
        <f t="shared" si="3"/>
        <v>-100</v>
      </c>
      <c r="G32" s="151">
        <v>-25</v>
      </c>
      <c r="H32" s="151">
        <v>-25</v>
      </c>
      <c r="I32" s="151">
        <v>-25</v>
      </c>
      <c r="J32" s="151">
        <v>-25</v>
      </c>
      <c r="K32" s="348"/>
    </row>
    <row r="33" spans="1:11" s="349" customFormat="1" ht="30.75" customHeight="1">
      <c r="A33" s="347" t="s">
        <v>40</v>
      </c>
      <c r="B33" s="500">
        <v>1044</v>
      </c>
      <c r="C33" s="262">
        <v>-28</v>
      </c>
      <c r="D33" s="156">
        <v>-1</v>
      </c>
      <c r="E33" s="151">
        <v>-10</v>
      </c>
      <c r="F33" s="508">
        <f t="shared" si="3"/>
        <v>-1</v>
      </c>
      <c r="G33" s="151" t="s">
        <v>201</v>
      </c>
      <c r="H33" s="151">
        <v>-1</v>
      </c>
      <c r="I33" s="151" t="s">
        <v>201</v>
      </c>
      <c r="J33" s="151" t="s">
        <v>201</v>
      </c>
      <c r="K33" s="348"/>
    </row>
    <row r="34" spans="1:11" s="349" customFormat="1" ht="30.75" customHeight="1">
      <c r="A34" s="347" t="s">
        <v>41</v>
      </c>
      <c r="B34" s="500">
        <v>1045</v>
      </c>
      <c r="C34" s="262" t="s">
        <v>201</v>
      </c>
      <c r="D34" s="156">
        <v>0</v>
      </c>
      <c r="E34" s="151" t="s">
        <v>201</v>
      </c>
      <c r="F34" s="508">
        <f t="shared" si="3"/>
        <v>0</v>
      </c>
      <c r="G34" s="151" t="s">
        <v>201</v>
      </c>
      <c r="H34" s="151" t="s">
        <v>201</v>
      </c>
      <c r="I34" s="151" t="s">
        <v>201</v>
      </c>
      <c r="J34" s="151" t="s">
        <v>201</v>
      </c>
      <c r="K34" s="348"/>
    </row>
    <row r="35" spans="1:11" s="349" customFormat="1" ht="30.75" customHeight="1">
      <c r="A35" s="347" t="s">
        <v>42</v>
      </c>
      <c r="B35" s="500">
        <v>1046</v>
      </c>
      <c r="C35" s="262" t="s">
        <v>201</v>
      </c>
      <c r="D35" s="156">
        <v>0</v>
      </c>
      <c r="E35" s="151" t="s">
        <v>201</v>
      </c>
      <c r="F35" s="508">
        <f t="shared" si="3"/>
        <v>0</v>
      </c>
      <c r="G35" s="151" t="s">
        <v>201</v>
      </c>
      <c r="H35" s="151" t="s">
        <v>201</v>
      </c>
      <c r="I35" s="151" t="s">
        <v>201</v>
      </c>
      <c r="J35" s="151" t="s">
        <v>201</v>
      </c>
      <c r="K35" s="348"/>
    </row>
    <row r="36" spans="1:11" s="349" customFormat="1" ht="30.75" customHeight="1">
      <c r="A36" s="347" t="s">
        <v>43</v>
      </c>
      <c r="B36" s="500">
        <v>1047</v>
      </c>
      <c r="C36" s="262">
        <v>-15</v>
      </c>
      <c r="D36" s="156">
        <v>-60</v>
      </c>
      <c r="E36" s="151" t="s">
        <v>201</v>
      </c>
      <c r="F36" s="508">
        <f t="shared" si="3"/>
        <v>-60</v>
      </c>
      <c r="G36" s="151">
        <v>-15</v>
      </c>
      <c r="H36" s="151">
        <v>-15</v>
      </c>
      <c r="I36" s="151">
        <v>-15</v>
      </c>
      <c r="J36" s="151">
        <v>-15</v>
      </c>
      <c r="K36" s="348"/>
    </row>
    <row r="37" spans="1:11" s="349" customFormat="1" ht="57" customHeight="1">
      <c r="A37" s="347" t="s">
        <v>67</v>
      </c>
      <c r="B37" s="500">
        <v>1048</v>
      </c>
      <c r="C37" s="440">
        <v>-28</v>
      </c>
      <c r="D37" s="156">
        <v>-20</v>
      </c>
      <c r="E37" s="151">
        <v>-15</v>
      </c>
      <c r="F37" s="508">
        <f t="shared" si="3"/>
        <v>-20</v>
      </c>
      <c r="G37" s="151">
        <v>-5</v>
      </c>
      <c r="H37" s="151">
        <v>-5</v>
      </c>
      <c r="I37" s="151">
        <v>-5</v>
      </c>
      <c r="J37" s="151">
        <v>-5</v>
      </c>
      <c r="K37" s="348"/>
    </row>
    <row r="38" spans="1:11" s="349" customFormat="1" ht="30.75" customHeight="1">
      <c r="A38" s="347" t="s">
        <v>44</v>
      </c>
      <c r="B38" s="500" t="s">
        <v>392</v>
      </c>
      <c r="C38" s="262">
        <v>-20</v>
      </c>
      <c r="D38" s="156">
        <v>0</v>
      </c>
      <c r="E38" s="151" t="s">
        <v>201</v>
      </c>
      <c r="F38" s="508">
        <f t="shared" si="3"/>
        <v>0</v>
      </c>
      <c r="G38" s="151" t="s">
        <v>201</v>
      </c>
      <c r="H38" s="151" t="s">
        <v>201</v>
      </c>
      <c r="I38" s="151" t="s">
        <v>201</v>
      </c>
      <c r="J38" s="151" t="s">
        <v>201</v>
      </c>
      <c r="K38" s="348"/>
    </row>
    <row r="39" spans="1:11" s="349" customFormat="1" ht="30.75" customHeight="1">
      <c r="A39" s="347" t="s">
        <v>89</v>
      </c>
      <c r="B39" s="500">
        <v>1049</v>
      </c>
      <c r="C39" s="440">
        <v>-503</v>
      </c>
      <c r="D39" s="156">
        <v>-495</v>
      </c>
      <c r="E39" s="151">
        <v>-430</v>
      </c>
      <c r="F39" s="508">
        <f t="shared" si="3"/>
        <v>-495</v>
      </c>
      <c r="G39" s="151">
        <v>-125</v>
      </c>
      <c r="H39" s="151">
        <v>-125</v>
      </c>
      <c r="I39" s="151">
        <v>-125</v>
      </c>
      <c r="J39" s="151">
        <v>-120</v>
      </c>
      <c r="K39" s="348"/>
    </row>
    <row r="40" spans="1:11" s="349" customFormat="1" ht="30.75" customHeight="1">
      <c r="A40" s="344" t="s">
        <v>152</v>
      </c>
      <c r="B40" s="350">
        <v>1060</v>
      </c>
      <c r="C40" s="439">
        <f>SUM(C41:C47)</f>
        <v>-129</v>
      </c>
      <c r="D40" s="507">
        <v>-83</v>
      </c>
      <c r="E40" s="507">
        <f t="shared" ref="E40" si="4">SUM(E41:E47)</f>
        <v>-70</v>
      </c>
      <c r="F40" s="507">
        <f t="shared" ref="F40:F72" si="5">SUM(G40:J40)</f>
        <v>-80</v>
      </c>
      <c r="G40" s="507">
        <f t="shared" ref="G40:J40" si="6">SUM(G41:G47)</f>
        <v>-20</v>
      </c>
      <c r="H40" s="507">
        <f t="shared" si="6"/>
        <v>-21</v>
      </c>
      <c r="I40" s="507">
        <f t="shared" si="6"/>
        <v>-22</v>
      </c>
      <c r="J40" s="507">
        <f t="shared" si="6"/>
        <v>-17</v>
      </c>
      <c r="K40" s="346"/>
    </row>
    <row r="41" spans="1:11" s="349" customFormat="1" ht="30.75" customHeight="1">
      <c r="A41" s="347" t="s">
        <v>123</v>
      </c>
      <c r="B41" s="500">
        <v>1061</v>
      </c>
      <c r="C41" s="262" t="s">
        <v>201</v>
      </c>
      <c r="D41" s="352">
        <v>0</v>
      </c>
      <c r="E41" s="352" t="s">
        <v>201</v>
      </c>
      <c r="F41" s="353">
        <f t="shared" si="5"/>
        <v>0</v>
      </c>
      <c r="G41" s="352" t="s">
        <v>201</v>
      </c>
      <c r="H41" s="352" t="s">
        <v>201</v>
      </c>
      <c r="I41" s="352" t="s">
        <v>201</v>
      </c>
      <c r="J41" s="352" t="s">
        <v>201</v>
      </c>
      <c r="K41" s="348"/>
    </row>
    <row r="42" spans="1:11" s="349" customFormat="1" ht="30.75" customHeight="1">
      <c r="A42" s="347" t="s">
        <v>124</v>
      </c>
      <c r="B42" s="500">
        <v>1062</v>
      </c>
      <c r="C42" s="262" t="s">
        <v>201</v>
      </c>
      <c r="D42" s="352">
        <v>0</v>
      </c>
      <c r="E42" s="352" t="s">
        <v>201</v>
      </c>
      <c r="F42" s="353">
        <f t="shared" si="5"/>
        <v>0</v>
      </c>
      <c r="G42" s="352" t="s">
        <v>201</v>
      </c>
      <c r="H42" s="352" t="s">
        <v>201</v>
      </c>
      <c r="I42" s="352" t="s">
        <v>201</v>
      </c>
      <c r="J42" s="352" t="s">
        <v>201</v>
      </c>
      <c r="K42" s="348"/>
    </row>
    <row r="43" spans="1:11" s="349" customFormat="1" ht="30.75" customHeight="1">
      <c r="A43" s="347" t="s">
        <v>33</v>
      </c>
      <c r="B43" s="500">
        <v>1063</v>
      </c>
      <c r="C43" s="262" t="s">
        <v>201</v>
      </c>
      <c r="D43" s="352">
        <v>0</v>
      </c>
      <c r="E43" s="352" t="s">
        <v>201</v>
      </c>
      <c r="F43" s="353">
        <f t="shared" si="5"/>
        <v>0</v>
      </c>
      <c r="G43" s="352" t="s">
        <v>201</v>
      </c>
      <c r="H43" s="352" t="s">
        <v>201</v>
      </c>
      <c r="I43" s="352" t="s">
        <v>201</v>
      </c>
      <c r="J43" s="352" t="s">
        <v>201</v>
      </c>
      <c r="K43" s="348"/>
    </row>
    <row r="44" spans="1:11" s="349" customFormat="1" ht="30.75" customHeight="1">
      <c r="A44" s="347" t="s">
        <v>34</v>
      </c>
      <c r="B44" s="500">
        <v>1064</v>
      </c>
      <c r="C44" s="262" t="s">
        <v>201</v>
      </c>
      <c r="D44" s="352">
        <v>0</v>
      </c>
      <c r="E44" s="352" t="s">
        <v>201</v>
      </c>
      <c r="F44" s="353">
        <f t="shared" si="5"/>
        <v>0</v>
      </c>
      <c r="G44" s="352" t="s">
        <v>201</v>
      </c>
      <c r="H44" s="352" t="s">
        <v>201</v>
      </c>
      <c r="I44" s="352" t="s">
        <v>201</v>
      </c>
      <c r="J44" s="352" t="s">
        <v>201</v>
      </c>
      <c r="K44" s="348"/>
    </row>
    <row r="45" spans="1:11" s="349" customFormat="1" ht="30.75" customHeight="1">
      <c r="A45" s="347" t="s">
        <v>54</v>
      </c>
      <c r="B45" s="500">
        <v>1065</v>
      </c>
      <c r="C45" s="262" t="s">
        <v>201</v>
      </c>
      <c r="D45" s="352">
        <v>0</v>
      </c>
      <c r="E45" s="352" t="s">
        <v>201</v>
      </c>
      <c r="F45" s="353">
        <f t="shared" si="5"/>
        <v>0</v>
      </c>
      <c r="G45" s="352" t="s">
        <v>201</v>
      </c>
      <c r="H45" s="352" t="s">
        <v>201</v>
      </c>
      <c r="I45" s="352" t="s">
        <v>201</v>
      </c>
      <c r="J45" s="352" t="s">
        <v>201</v>
      </c>
      <c r="K45" s="348"/>
    </row>
    <row r="46" spans="1:11" s="349" customFormat="1" ht="30.75" customHeight="1">
      <c r="A46" s="347" t="s">
        <v>70</v>
      </c>
      <c r="B46" s="500">
        <v>1066</v>
      </c>
      <c r="C46" s="262">
        <v>-85</v>
      </c>
      <c r="D46" s="151">
        <v>-35</v>
      </c>
      <c r="E46" s="151">
        <v>-25</v>
      </c>
      <c r="F46" s="151">
        <f t="shared" si="5"/>
        <v>-35</v>
      </c>
      <c r="G46" s="151">
        <v>-10</v>
      </c>
      <c r="H46" s="151">
        <v>-10</v>
      </c>
      <c r="I46" s="151">
        <v>-10</v>
      </c>
      <c r="J46" s="151">
        <v>-5</v>
      </c>
      <c r="K46" s="348"/>
    </row>
    <row r="47" spans="1:11" s="349" customFormat="1" ht="30.75" customHeight="1">
      <c r="A47" s="347" t="s">
        <v>95</v>
      </c>
      <c r="B47" s="500">
        <v>1067</v>
      </c>
      <c r="C47" s="262">
        <v>-44</v>
      </c>
      <c r="D47" s="151">
        <v>-48</v>
      </c>
      <c r="E47" s="151">
        <v>-45</v>
      </c>
      <c r="F47" s="151">
        <f>SUM(G47:J47)</f>
        <v>-45</v>
      </c>
      <c r="G47" s="151">
        <v>-10</v>
      </c>
      <c r="H47" s="151">
        <v>-11</v>
      </c>
      <c r="I47" s="151">
        <v>-12</v>
      </c>
      <c r="J47" s="151">
        <v>-12</v>
      </c>
      <c r="K47" s="348"/>
    </row>
    <row r="48" spans="1:11" s="349" customFormat="1" ht="30.75" customHeight="1">
      <c r="A48" s="344" t="s">
        <v>245</v>
      </c>
      <c r="B48" s="350">
        <v>1070</v>
      </c>
      <c r="C48" s="248">
        <f>SUM(C49:C51)</f>
        <v>904</v>
      </c>
      <c r="D48" s="248">
        <f>SUM(D49:D51)</f>
        <v>920</v>
      </c>
      <c r="E48" s="275">
        <f t="shared" ref="E48" si="7">SUM(E49:E51)</f>
        <v>2586</v>
      </c>
      <c r="F48" s="275">
        <f t="shared" si="5"/>
        <v>920</v>
      </c>
      <c r="G48" s="275">
        <f t="shared" ref="G48:J48" si="8">SUM(G49:G51)</f>
        <v>210</v>
      </c>
      <c r="H48" s="275">
        <f t="shared" si="8"/>
        <v>200</v>
      </c>
      <c r="I48" s="275">
        <f t="shared" si="8"/>
        <v>210</v>
      </c>
      <c r="J48" s="275">
        <f t="shared" si="8"/>
        <v>300</v>
      </c>
      <c r="K48" s="346"/>
    </row>
    <row r="49" spans="1:11" s="349" customFormat="1" ht="30.75" customHeight="1">
      <c r="A49" s="347" t="s">
        <v>148</v>
      </c>
      <c r="B49" s="500">
        <v>1071</v>
      </c>
      <c r="C49" s="262">
        <v>0</v>
      </c>
      <c r="D49" s="318">
        <v>0</v>
      </c>
      <c r="E49" s="318">
        <v>0</v>
      </c>
      <c r="F49" s="353">
        <f t="shared" ref="F49:F56" si="9">SUM(G49:J49)</f>
        <v>0</v>
      </c>
      <c r="G49" s="353">
        <v>0</v>
      </c>
      <c r="H49" s="353">
        <v>0</v>
      </c>
      <c r="I49" s="353">
        <v>0</v>
      </c>
      <c r="J49" s="353">
        <v>0</v>
      </c>
      <c r="K49" s="348"/>
    </row>
    <row r="50" spans="1:11" s="349" customFormat="1" ht="30.75" customHeight="1">
      <c r="A50" s="347" t="s">
        <v>246</v>
      </c>
      <c r="B50" s="500">
        <v>1072</v>
      </c>
      <c r="C50" s="262">
        <v>0</v>
      </c>
      <c r="D50" s="318">
        <v>0</v>
      </c>
      <c r="E50" s="318">
        <v>0</v>
      </c>
      <c r="F50" s="353">
        <f t="shared" si="9"/>
        <v>0</v>
      </c>
      <c r="G50" s="353">
        <v>0</v>
      </c>
      <c r="H50" s="353">
        <v>0</v>
      </c>
      <c r="I50" s="353">
        <v>0</v>
      </c>
      <c r="J50" s="353">
        <v>0</v>
      </c>
      <c r="K50" s="348"/>
    </row>
    <row r="51" spans="1:11" s="349" customFormat="1" ht="30.75" customHeight="1">
      <c r="A51" s="347" t="s">
        <v>247</v>
      </c>
      <c r="B51" s="500">
        <v>1073</v>
      </c>
      <c r="C51" s="262">
        <v>904</v>
      </c>
      <c r="D51" s="276">
        <v>920</v>
      </c>
      <c r="E51" s="151">
        <v>2586</v>
      </c>
      <c r="F51" s="276">
        <f t="shared" si="9"/>
        <v>920</v>
      </c>
      <c r="G51" s="276">
        <f>'Розшифровка до Формування '!G43</f>
        <v>210</v>
      </c>
      <c r="H51" s="276">
        <v>200</v>
      </c>
      <c r="I51" s="276">
        <f>'Розшифровка до Формування '!I43</f>
        <v>210</v>
      </c>
      <c r="J51" s="276">
        <f>'Розшифровка до Формування '!J43</f>
        <v>300</v>
      </c>
      <c r="K51" s="348"/>
    </row>
    <row r="52" spans="1:11" s="349" customFormat="1" ht="30.75" customHeight="1">
      <c r="A52" s="344" t="s">
        <v>72</v>
      </c>
      <c r="B52" s="350">
        <v>1080</v>
      </c>
      <c r="C52" s="439">
        <f>SUM(C53:C58)</f>
        <v>-1406</v>
      </c>
      <c r="D52" s="152">
        <v>-900</v>
      </c>
      <c r="E52" s="152">
        <f>SUM(E53:E58)</f>
        <v>-1057</v>
      </c>
      <c r="F52" s="152">
        <f t="shared" si="5"/>
        <v>-1000</v>
      </c>
      <c r="G52" s="152">
        <f>SUM(G53:G58)</f>
        <v>-250</v>
      </c>
      <c r="H52" s="152">
        <f>SUM(H53:H58)</f>
        <v>-250</v>
      </c>
      <c r="I52" s="152">
        <f>SUM(I53:I58)</f>
        <v>-250</v>
      </c>
      <c r="J52" s="152">
        <f>SUM(J53:J58)</f>
        <v>-250</v>
      </c>
      <c r="K52" s="346"/>
    </row>
    <row r="53" spans="1:11" s="349" customFormat="1" ht="30.75" customHeight="1">
      <c r="A53" s="347" t="s">
        <v>148</v>
      </c>
      <c r="B53" s="500">
        <v>1081</v>
      </c>
      <c r="C53" s="262">
        <v>0</v>
      </c>
      <c r="D53" s="352">
        <v>0</v>
      </c>
      <c r="E53" s="151">
        <v>0</v>
      </c>
      <c r="F53" s="353">
        <f t="shared" si="9"/>
        <v>0</v>
      </c>
      <c r="G53" s="151" t="s">
        <v>201</v>
      </c>
      <c r="H53" s="354" t="s">
        <v>201</v>
      </c>
      <c r="I53" s="151" t="s">
        <v>201</v>
      </c>
      <c r="J53" s="151" t="s">
        <v>201</v>
      </c>
      <c r="K53" s="348"/>
    </row>
    <row r="54" spans="1:11" s="349" customFormat="1" ht="30.75" customHeight="1">
      <c r="A54" s="347" t="s">
        <v>448</v>
      </c>
      <c r="B54" s="500">
        <v>1082</v>
      </c>
      <c r="C54" s="262">
        <v>-6</v>
      </c>
      <c r="D54" s="151">
        <v>0</v>
      </c>
      <c r="E54" s="151">
        <v>0</v>
      </c>
      <c r="F54" s="151">
        <f t="shared" si="9"/>
        <v>0</v>
      </c>
      <c r="G54" s="151">
        <v>0</v>
      </c>
      <c r="H54" s="354">
        <v>0</v>
      </c>
      <c r="I54" s="151">
        <v>0</v>
      </c>
      <c r="J54" s="151">
        <v>0</v>
      </c>
      <c r="K54" s="348"/>
    </row>
    <row r="55" spans="1:11" s="349" customFormat="1" ht="30.75" customHeight="1">
      <c r="A55" s="347" t="s">
        <v>61</v>
      </c>
      <c r="B55" s="500">
        <v>1083</v>
      </c>
      <c r="C55" s="262" t="s">
        <v>201</v>
      </c>
      <c r="D55" s="352">
        <v>0</v>
      </c>
      <c r="E55" s="151" t="s">
        <v>201</v>
      </c>
      <c r="F55" s="353">
        <f t="shared" si="9"/>
        <v>0</v>
      </c>
      <c r="G55" s="151" t="s">
        <v>201</v>
      </c>
      <c r="H55" s="354" t="s">
        <v>201</v>
      </c>
      <c r="I55" s="151" t="s">
        <v>201</v>
      </c>
      <c r="J55" s="151" t="s">
        <v>201</v>
      </c>
      <c r="K55" s="348"/>
    </row>
    <row r="56" spans="1:11" s="349" customFormat="1" ht="30.75" customHeight="1">
      <c r="A56" s="347" t="s">
        <v>45</v>
      </c>
      <c r="B56" s="500">
        <v>1084</v>
      </c>
      <c r="C56" s="262" t="s">
        <v>201</v>
      </c>
      <c r="D56" s="352">
        <v>0</v>
      </c>
      <c r="E56" s="151" t="s">
        <v>201</v>
      </c>
      <c r="F56" s="353">
        <f t="shared" si="9"/>
        <v>0</v>
      </c>
      <c r="G56" s="151" t="s">
        <v>201</v>
      </c>
      <c r="H56" s="354" t="s">
        <v>201</v>
      </c>
      <c r="I56" s="151" t="s">
        <v>201</v>
      </c>
      <c r="J56" s="151" t="s">
        <v>201</v>
      </c>
      <c r="K56" s="348"/>
    </row>
    <row r="57" spans="1:11" s="349" customFormat="1" ht="30.75" customHeight="1">
      <c r="A57" s="347" t="s">
        <v>53</v>
      </c>
      <c r="B57" s="500">
        <v>1085</v>
      </c>
      <c r="C57" s="262" t="s">
        <v>201</v>
      </c>
      <c r="D57" s="352">
        <v>0</v>
      </c>
      <c r="E57" s="151" t="s">
        <v>201</v>
      </c>
      <c r="F57" s="353">
        <f t="shared" si="5"/>
        <v>0</v>
      </c>
      <c r="G57" s="151" t="s">
        <v>201</v>
      </c>
      <c r="H57" s="354" t="s">
        <v>201</v>
      </c>
      <c r="I57" s="151" t="s">
        <v>201</v>
      </c>
      <c r="J57" s="151" t="s">
        <v>201</v>
      </c>
      <c r="K57" s="348"/>
    </row>
    <row r="58" spans="1:11" s="349" customFormat="1" ht="30.75" customHeight="1">
      <c r="A58" s="347" t="s">
        <v>161</v>
      </c>
      <c r="B58" s="500">
        <v>1086</v>
      </c>
      <c r="C58" s="262">
        <v>-1400</v>
      </c>
      <c r="D58" s="151">
        <v>-900</v>
      </c>
      <c r="E58" s="151">
        <v>-1057</v>
      </c>
      <c r="F58" s="151">
        <f t="shared" si="5"/>
        <v>-1000</v>
      </c>
      <c r="G58" s="151">
        <v>-250</v>
      </c>
      <c r="H58" s="151">
        <v>-250</v>
      </c>
      <c r="I58" s="151">
        <v>-250</v>
      </c>
      <c r="J58" s="151">
        <v>-250</v>
      </c>
      <c r="K58" s="348"/>
    </row>
    <row r="59" spans="1:11" s="343" customFormat="1" ht="29.25" customHeight="1">
      <c r="A59" s="344" t="s">
        <v>4</v>
      </c>
      <c r="B59" s="345">
        <v>1100</v>
      </c>
      <c r="C59" s="152">
        <f>SUM(C18,C19,C40,C48,C52)</f>
        <v>784</v>
      </c>
      <c r="D59" s="152">
        <f>SUM(D18,D19,D40,D48,D52)</f>
        <v>671</v>
      </c>
      <c r="E59" s="507">
        <f t="shared" ref="E59" si="10">SUM(E18,E19,E40,E48,E52)</f>
        <v>-1024</v>
      </c>
      <c r="F59" s="152">
        <f t="shared" ref="F59:J59" si="11">SUM(F18,F19,F40,F48,F52)</f>
        <v>-240</v>
      </c>
      <c r="G59" s="152">
        <f t="shared" si="11"/>
        <v>-50</v>
      </c>
      <c r="H59" s="152">
        <f t="shared" si="11"/>
        <v>-56</v>
      </c>
      <c r="I59" s="152">
        <f t="shared" si="11"/>
        <v>-64</v>
      </c>
      <c r="J59" s="152">
        <f t="shared" si="11"/>
        <v>-70</v>
      </c>
      <c r="K59" s="346"/>
    </row>
    <row r="60" spans="1:11" s="349" customFormat="1" ht="39" customHeight="1">
      <c r="A60" s="355" t="s">
        <v>647</v>
      </c>
      <c r="B60" s="500">
        <v>1110</v>
      </c>
      <c r="C60" s="262">
        <v>22</v>
      </c>
      <c r="D60" s="276">
        <v>176</v>
      </c>
      <c r="E60" s="151">
        <v>145</v>
      </c>
      <c r="F60" s="276">
        <f t="shared" ref="F60" si="12">SUM(G60:J60)</f>
        <v>175</v>
      </c>
      <c r="G60" s="276">
        <v>42</v>
      </c>
      <c r="H60" s="276">
        <v>44</v>
      </c>
      <c r="I60" s="276">
        <v>45</v>
      </c>
      <c r="J60" s="276">
        <v>44</v>
      </c>
      <c r="K60" s="348"/>
    </row>
    <row r="61" spans="1:11" s="349" customFormat="1" ht="42.75" customHeight="1">
      <c r="A61" s="355" t="s">
        <v>648</v>
      </c>
      <c r="B61" s="500">
        <v>1120</v>
      </c>
      <c r="C61" s="262">
        <v>-60</v>
      </c>
      <c r="D61" s="352">
        <v>0</v>
      </c>
      <c r="E61" s="151">
        <v>-25</v>
      </c>
      <c r="F61" s="353">
        <f>SUM(G61:J61)</f>
        <v>0</v>
      </c>
      <c r="G61" s="356" t="s">
        <v>201</v>
      </c>
      <c r="H61" s="356" t="s">
        <v>201</v>
      </c>
      <c r="I61" s="356" t="s">
        <v>201</v>
      </c>
      <c r="J61" s="356" t="s">
        <v>201</v>
      </c>
      <c r="K61" s="348"/>
    </row>
    <row r="62" spans="1:11" s="349" customFormat="1" ht="30.75" customHeight="1">
      <c r="A62" s="344" t="s">
        <v>446</v>
      </c>
      <c r="B62" s="350">
        <v>1130</v>
      </c>
      <c r="C62" s="248">
        <v>0</v>
      </c>
      <c r="D62" s="352">
        <v>0</v>
      </c>
      <c r="E62" s="151">
        <v>0</v>
      </c>
      <c r="F62" s="357">
        <f t="shared" si="5"/>
        <v>0</v>
      </c>
      <c r="G62" s="357"/>
      <c r="H62" s="357"/>
      <c r="I62" s="357"/>
      <c r="J62" s="357"/>
      <c r="K62" s="346"/>
    </row>
    <row r="63" spans="1:11" s="349" customFormat="1" ht="30.75" customHeight="1">
      <c r="A63" s="344" t="s">
        <v>90</v>
      </c>
      <c r="B63" s="350">
        <v>1140</v>
      </c>
      <c r="C63" s="248">
        <v>-253</v>
      </c>
      <c r="D63" s="152">
        <v>-313</v>
      </c>
      <c r="E63" s="152">
        <v>-315</v>
      </c>
      <c r="F63" s="152">
        <f>SUM(G63:J63)</f>
        <v>-215</v>
      </c>
      <c r="G63" s="152">
        <v>-62</v>
      </c>
      <c r="H63" s="152">
        <v>-58</v>
      </c>
      <c r="I63" s="152">
        <v>-51</v>
      </c>
      <c r="J63" s="152">
        <v>-44</v>
      </c>
      <c r="K63" s="346"/>
    </row>
    <row r="64" spans="1:11" s="349" customFormat="1" ht="30.75" customHeight="1">
      <c r="A64" s="344" t="s">
        <v>207</v>
      </c>
      <c r="B64" s="350">
        <v>1150</v>
      </c>
      <c r="C64" s="248">
        <f>SUM(C65:C66)</f>
        <v>314</v>
      </c>
      <c r="D64" s="275">
        <v>280</v>
      </c>
      <c r="E64" s="275">
        <f t="shared" ref="E64" si="13">SUM(E65:E66)</f>
        <v>280</v>
      </c>
      <c r="F64" s="275">
        <f t="shared" si="5"/>
        <v>280</v>
      </c>
      <c r="G64" s="275">
        <f t="shared" ref="G64:J64" si="14">SUM(G65:G66)</f>
        <v>70</v>
      </c>
      <c r="H64" s="275">
        <f t="shared" si="14"/>
        <v>70</v>
      </c>
      <c r="I64" s="275">
        <f t="shared" si="14"/>
        <v>70</v>
      </c>
      <c r="J64" s="275">
        <f t="shared" si="14"/>
        <v>70</v>
      </c>
      <c r="K64" s="346"/>
    </row>
    <row r="65" spans="1:11" s="349" customFormat="1" ht="30.75" customHeight="1">
      <c r="A65" s="347" t="s">
        <v>148</v>
      </c>
      <c r="B65" s="500">
        <v>1151</v>
      </c>
      <c r="C65" s="262"/>
      <c r="D65" s="352">
        <v>0</v>
      </c>
      <c r="E65" s="276"/>
      <c r="F65" s="353">
        <f t="shared" si="5"/>
        <v>0</v>
      </c>
      <c r="G65" s="353"/>
      <c r="H65" s="353"/>
      <c r="I65" s="353"/>
      <c r="J65" s="353"/>
      <c r="K65" s="348"/>
    </row>
    <row r="66" spans="1:11" s="349" customFormat="1" ht="40.5" customHeight="1">
      <c r="A66" s="347" t="s">
        <v>665</v>
      </c>
      <c r="B66" s="500">
        <v>1152</v>
      </c>
      <c r="C66" s="262">
        <v>314</v>
      </c>
      <c r="D66" s="276">
        <v>280</v>
      </c>
      <c r="E66" s="276">
        <v>280</v>
      </c>
      <c r="F66" s="276">
        <f t="shared" si="5"/>
        <v>280</v>
      </c>
      <c r="G66" s="276">
        <v>70</v>
      </c>
      <c r="H66" s="276">
        <v>70</v>
      </c>
      <c r="I66" s="276">
        <v>70</v>
      </c>
      <c r="J66" s="276">
        <v>70</v>
      </c>
      <c r="K66" s="348"/>
    </row>
    <row r="67" spans="1:11" s="349" customFormat="1" ht="30.75" customHeight="1">
      <c r="A67" s="344" t="s">
        <v>248</v>
      </c>
      <c r="B67" s="350">
        <v>1160</v>
      </c>
      <c r="C67" s="248">
        <f>SUM(C68:C69)</f>
        <v>-26</v>
      </c>
      <c r="D67" s="318">
        <v>0</v>
      </c>
      <c r="E67" s="152">
        <f t="shared" ref="E67" si="15">SUM(E68:E69)</f>
        <v>0</v>
      </c>
      <c r="F67" s="357">
        <f t="shared" si="5"/>
        <v>0</v>
      </c>
      <c r="G67" s="357">
        <f t="shared" ref="G67:J67" si="16">SUM(G68:G69)</f>
        <v>0</v>
      </c>
      <c r="H67" s="357">
        <f t="shared" si="16"/>
        <v>0</v>
      </c>
      <c r="I67" s="357">
        <f t="shared" si="16"/>
        <v>0</v>
      </c>
      <c r="J67" s="357">
        <f t="shared" si="16"/>
        <v>0</v>
      </c>
      <c r="K67" s="346"/>
    </row>
    <row r="68" spans="1:11" s="349" customFormat="1" ht="30.75" customHeight="1">
      <c r="A68" s="347" t="s">
        <v>148</v>
      </c>
      <c r="B68" s="500">
        <v>1161</v>
      </c>
      <c r="C68" s="262" t="s">
        <v>201</v>
      </c>
      <c r="D68" s="352">
        <v>0</v>
      </c>
      <c r="E68" s="352" t="s">
        <v>201</v>
      </c>
      <c r="F68" s="353">
        <f>SUM(G68:J68)</f>
        <v>0</v>
      </c>
      <c r="G68" s="356" t="s">
        <v>201</v>
      </c>
      <c r="H68" s="356" t="s">
        <v>201</v>
      </c>
      <c r="I68" s="356" t="s">
        <v>201</v>
      </c>
      <c r="J68" s="356" t="s">
        <v>201</v>
      </c>
      <c r="K68" s="348"/>
    </row>
    <row r="69" spans="1:11" s="349" customFormat="1" ht="30.75" customHeight="1">
      <c r="A69" s="347" t="s">
        <v>666</v>
      </c>
      <c r="B69" s="500">
        <v>1162</v>
      </c>
      <c r="C69" s="262">
        <v>-26</v>
      </c>
      <c r="D69" s="352">
        <v>0</v>
      </c>
      <c r="E69" s="151">
        <v>0</v>
      </c>
      <c r="F69" s="353">
        <f>SUM(G69:J69)</f>
        <v>0</v>
      </c>
      <c r="G69" s="356" t="s">
        <v>201</v>
      </c>
      <c r="H69" s="356" t="s">
        <v>201</v>
      </c>
      <c r="I69" s="356" t="s">
        <v>201</v>
      </c>
      <c r="J69" s="356" t="s">
        <v>201</v>
      </c>
      <c r="K69" s="348"/>
    </row>
    <row r="70" spans="1:11" s="343" customFormat="1" ht="29.25" customHeight="1">
      <c r="A70" s="344" t="s">
        <v>79</v>
      </c>
      <c r="B70" s="345">
        <v>1170</v>
      </c>
      <c r="C70" s="439">
        <f>SUM(C59,C60,C61,C62,C63,C64,C67)</f>
        <v>781</v>
      </c>
      <c r="D70" s="439">
        <f>SUM(D59,D60,D61,D62,D63,D64,D67)</f>
        <v>814</v>
      </c>
      <c r="E70" s="335">
        <f t="shared" ref="E70" si="17">SUM(E59,E60,E61,E62,E63,E64,E67)</f>
        <v>-939</v>
      </c>
      <c r="F70" s="335">
        <f t="shared" ref="F70:J70" si="18">SUM(F59,F60,F61,F62,F63,F64,F67)</f>
        <v>0</v>
      </c>
      <c r="G70" s="335">
        <f t="shared" si="18"/>
        <v>0</v>
      </c>
      <c r="H70" s="335">
        <f t="shared" si="18"/>
        <v>0</v>
      </c>
      <c r="I70" s="335">
        <f t="shared" si="18"/>
        <v>0</v>
      </c>
      <c r="J70" s="335">
        <f t="shared" si="18"/>
        <v>0</v>
      </c>
      <c r="K70" s="346"/>
    </row>
    <row r="71" spans="1:11" s="349" customFormat="1" ht="30.75" customHeight="1">
      <c r="A71" s="347" t="s">
        <v>210</v>
      </c>
      <c r="B71" s="500">
        <v>1180</v>
      </c>
      <c r="C71" s="262">
        <v>-169</v>
      </c>
      <c r="D71" s="151">
        <v>-147</v>
      </c>
      <c r="E71" s="151">
        <v>0</v>
      </c>
      <c r="F71" s="151">
        <f t="shared" si="5"/>
        <v>0</v>
      </c>
      <c r="G71" s="151"/>
      <c r="H71" s="151"/>
      <c r="I71" s="151"/>
      <c r="J71" s="151"/>
      <c r="K71" s="348"/>
    </row>
    <row r="72" spans="1:11" s="349" customFormat="1" ht="30.75" customHeight="1">
      <c r="A72" s="347" t="s">
        <v>211</v>
      </c>
      <c r="B72" s="500">
        <v>1181</v>
      </c>
      <c r="C72" s="440"/>
      <c r="D72" s="318">
        <v>0</v>
      </c>
      <c r="E72" s="318"/>
      <c r="F72" s="353">
        <f t="shared" si="5"/>
        <v>0</v>
      </c>
      <c r="G72" s="353"/>
      <c r="H72" s="353"/>
      <c r="I72" s="353"/>
      <c r="J72" s="353"/>
      <c r="K72" s="348"/>
    </row>
    <row r="73" spans="1:11" s="349" customFormat="1" ht="30.75" customHeight="1">
      <c r="A73" s="347" t="s">
        <v>212</v>
      </c>
      <c r="B73" s="500">
        <v>1190</v>
      </c>
      <c r="C73" s="440"/>
      <c r="D73" s="318">
        <v>0</v>
      </c>
      <c r="E73" s="318"/>
      <c r="F73" s="353">
        <f>SUM(G73:J73)</f>
        <v>0</v>
      </c>
      <c r="G73" s="353"/>
      <c r="H73" s="353"/>
      <c r="I73" s="353"/>
      <c r="J73" s="353"/>
      <c r="K73" s="348"/>
    </row>
    <row r="74" spans="1:11" s="349" customFormat="1" ht="30.75" customHeight="1">
      <c r="A74" s="347" t="s">
        <v>213</v>
      </c>
      <c r="B74" s="500">
        <v>1191</v>
      </c>
      <c r="C74" s="262" t="s">
        <v>201</v>
      </c>
      <c r="D74" s="352">
        <v>0</v>
      </c>
      <c r="E74" s="352" t="s">
        <v>201</v>
      </c>
      <c r="F74" s="353">
        <f>SUM(G74:J74)</f>
        <v>0</v>
      </c>
      <c r="G74" s="356" t="s">
        <v>201</v>
      </c>
      <c r="H74" s="356" t="s">
        <v>201</v>
      </c>
      <c r="I74" s="356" t="s">
        <v>201</v>
      </c>
      <c r="J74" s="356" t="s">
        <v>201</v>
      </c>
      <c r="K74" s="348"/>
    </row>
    <row r="75" spans="1:11" s="349" customFormat="1" ht="30.75" customHeight="1">
      <c r="A75" s="344" t="s">
        <v>293</v>
      </c>
      <c r="B75" s="350">
        <v>1200</v>
      </c>
      <c r="C75" s="248">
        <f>SUM(C70,C71,C72,C73,C74)</f>
        <v>612</v>
      </c>
      <c r="D75" s="248">
        <f>SUM(D70,D71,D72,D73,D74)</f>
        <v>667</v>
      </c>
      <c r="E75" s="335">
        <f t="shared" ref="E75" si="19">SUM(E70,E71,E72,E73,E74)</f>
        <v>-939</v>
      </c>
      <c r="F75" s="335">
        <f t="shared" ref="F75:J75" si="20">SUM(F70,F71,F72,F73,F74)</f>
        <v>0</v>
      </c>
      <c r="G75" s="335">
        <f t="shared" si="20"/>
        <v>0</v>
      </c>
      <c r="H75" s="335">
        <f t="shared" si="20"/>
        <v>0</v>
      </c>
      <c r="I75" s="335">
        <f t="shared" si="20"/>
        <v>0</v>
      </c>
      <c r="J75" s="335">
        <f t="shared" si="20"/>
        <v>0</v>
      </c>
      <c r="K75" s="346"/>
    </row>
    <row r="76" spans="1:11" s="349" customFormat="1" ht="30.75" customHeight="1">
      <c r="A76" s="347" t="s">
        <v>23</v>
      </c>
      <c r="B76" s="500">
        <v>1201</v>
      </c>
      <c r="C76" s="440">
        <v>612</v>
      </c>
      <c r="D76" s="276">
        <v>667</v>
      </c>
      <c r="E76" s="276"/>
      <c r="F76" s="353">
        <f>SUM(G76:J76)</f>
        <v>0</v>
      </c>
      <c r="G76" s="335">
        <f t="shared" ref="G76:J76" si="21">G75</f>
        <v>0</v>
      </c>
      <c r="H76" s="335">
        <f t="shared" si="21"/>
        <v>0</v>
      </c>
      <c r="I76" s="335">
        <f t="shared" si="21"/>
        <v>0</v>
      </c>
      <c r="J76" s="335">
        <f t="shared" si="21"/>
        <v>0</v>
      </c>
      <c r="K76" s="348"/>
    </row>
    <row r="77" spans="1:11" s="349" customFormat="1" ht="30.75" customHeight="1">
      <c r="A77" s="347" t="s">
        <v>24</v>
      </c>
      <c r="B77" s="500">
        <v>1202</v>
      </c>
      <c r="C77" s="262" t="s">
        <v>201</v>
      </c>
      <c r="D77" s="151"/>
      <c r="E77" s="358">
        <v>-939</v>
      </c>
      <c r="F77" s="353">
        <f>SUM(G77:J77)</f>
        <v>0</v>
      </c>
      <c r="G77" s="358">
        <f>G75</f>
        <v>0</v>
      </c>
      <c r="H77" s="358">
        <f>H75</f>
        <v>0</v>
      </c>
      <c r="I77" s="358">
        <f>I75</f>
        <v>0</v>
      </c>
      <c r="J77" s="358">
        <f>J75</f>
        <v>0</v>
      </c>
      <c r="K77" s="348"/>
    </row>
    <row r="78" spans="1:11" s="349" customFormat="1" ht="30.75" customHeight="1">
      <c r="A78" s="344" t="s">
        <v>18</v>
      </c>
      <c r="B78" s="350">
        <v>1210</v>
      </c>
      <c r="C78" s="248">
        <f>SUM(C8,C48,C60,C62,C64,C72,C73)</f>
        <v>55047</v>
      </c>
      <c r="D78" s="248">
        <f>SUM(D8,D48,D60,D62,D64,D72,D73)</f>
        <v>55233</v>
      </c>
      <c r="E78" s="507">
        <f t="shared" ref="E78" si="22">SUM(E8,E48,E60,E62,E64,E72,E73)</f>
        <v>37466</v>
      </c>
      <c r="F78" s="275">
        <f t="shared" ref="F78:J78" si="23">SUM(F8,F48,F60,F62,F64,F72,F73)</f>
        <v>45188</v>
      </c>
      <c r="G78" s="275">
        <f t="shared" si="23"/>
        <v>11601</v>
      </c>
      <c r="H78" s="275">
        <f t="shared" si="23"/>
        <v>11100</v>
      </c>
      <c r="I78" s="275">
        <f t="shared" si="23"/>
        <v>11043</v>
      </c>
      <c r="J78" s="275">
        <f t="shared" si="23"/>
        <v>11444</v>
      </c>
      <c r="K78" s="346"/>
    </row>
    <row r="79" spans="1:11" s="349" customFormat="1" ht="30.75" customHeight="1">
      <c r="A79" s="344" t="s">
        <v>93</v>
      </c>
      <c r="B79" s="350">
        <v>1220</v>
      </c>
      <c r="C79" s="248">
        <f>SUM(C9,C19,C40,C52,C61,C63,C67,C71,C74)</f>
        <v>-54435</v>
      </c>
      <c r="D79" s="248">
        <f>SUM(D9,D19,D40,D52,D61,D63,D67,D71,D74)</f>
        <v>-54566</v>
      </c>
      <c r="E79" s="507">
        <f t="shared" ref="E79" si="24">SUM(E9,E19,E40,E52,E61,E63,E67,E71,E74)</f>
        <v>-38405</v>
      </c>
      <c r="F79" s="507">
        <f t="shared" ref="F79:J79" si="25">SUM(F9,F19,F40,F52,F61,F63,F67,F71,F74)</f>
        <v>-45188</v>
      </c>
      <c r="G79" s="507">
        <f t="shared" si="25"/>
        <v>-11601</v>
      </c>
      <c r="H79" s="507">
        <f t="shared" si="25"/>
        <v>-11100</v>
      </c>
      <c r="I79" s="507">
        <f t="shared" si="25"/>
        <v>-11043</v>
      </c>
      <c r="J79" s="507">
        <f t="shared" si="25"/>
        <v>-11444</v>
      </c>
      <c r="K79" s="346"/>
    </row>
    <row r="80" spans="1:11" s="349" customFormat="1" ht="30.75" customHeight="1">
      <c r="A80" s="347" t="s">
        <v>162</v>
      </c>
      <c r="B80" s="500">
        <v>1230</v>
      </c>
      <c r="C80" s="440"/>
      <c r="D80" s="318">
        <v>0</v>
      </c>
      <c r="E80" s="508"/>
      <c r="F80" s="353">
        <f>SUM(G80:J80)</f>
        <v>0</v>
      </c>
      <c r="G80" s="353"/>
      <c r="H80" s="353"/>
      <c r="I80" s="353"/>
      <c r="J80" s="353"/>
      <c r="K80" s="348"/>
    </row>
    <row r="81" spans="1:11" s="349" customFormat="1" ht="30.75" customHeight="1">
      <c r="A81" s="344" t="s">
        <v>117</v>
      </c>
      <c r="B81" s="350"/>
      <c r="C81" s="516"/>
      <c r="D81" s="399"/>
      <c r="E81" s="507"/>
      <c r="F81" s="357"/>
      <c r="G81" s="357"/>
      <c r="H81" s="357"/>
      <c r="I81" s="357"/>
      <c r="J81" s="357"/>
      <c r="K81" s="346"/>
    </row>
    <row r="82" spans="1:11" s="349" customFormat="1" ht="30.75" customHeight="1">
      <c r="A82" s="347" t="s">
        <v>249</v>
      </c>
      <c r="B82" s="500">
        <v>1300</v>
      </c>
      <c r="C82" s="440">
        <f>C59</f>
        <v>784</v>
      </c>
      <c r="D82" s="440">
        <f>D59</f>
        <v>671</v>
      </c>
      <c r="E82" s="508">
        <f>E59</f>
        <v>-1024</v>
      </c>
      <c r="F82" s="508">
        <f t="shared" ref="F82:F87" si="26">SUM(G82:J82)</f>
        <v>-240</v>
      </c>
      <c r="G82" s="508">
        <f>G59</f>
        <v>-50</v>
      </c>
      <c r="H82" s="508">
        <f>H59</f>
        <v>-56</v>
      </c>
      <c r="I82" s="508">
        <f>I59</f>
        <v>-64</v>
      </c>
      <c r="J82" s="508">
        <f>J59</f>
        <v>-70</v>
      </c>
      <c r="K82" s="348"/>
    </row>
    <row r="83" spans="1:11" s="349" customFormat="1" ht="30.75" customHeight="1">
      <c r="A83" s="347" t="s">
        <v>274</v>
      </c>
      <c r="B83" s="500">
        <v>1301</v>
      </c>
      <c r="C83" s="440">
        <f>C93</f>
        <v>3124</v>
      </c>
      <c r="D83" s="440">
        <f>D93</f>
        <v>2728</v>
      </c>
      <c r="E83" s="508">
        <f>E93</f>
        <v>2668</v>
      </c>
      <c r="F83" s="508">
        <f t="shared" si="26"/>
        <v>2600</v>
      </c>
      <c r="G83" s="508">
        <f>G93</f>
        <v>650</v>
      </c>
      <c r="H83" s="508">
        <f>H93</f>
        <v>650</v>
      </c>
      <c r="I83" s="508">
        <f>I93</f>
        <v>650</v>
      </c>
      <c r="J83" s="508">
        <f>J93</f>
        <v>650</v>
      </c>
      <c r="K83" s="348"/>
    </row>
    <row r="84" spans="1:11" s="349" customFormat="1" ht="30.75" customHeight="1">
      <c r="A84" s="347" t="s">
        <v>275</v>
      </c>
      <c r="B84" s="500">
        <v>1302</v>
      </c>
      <c r="C84" s="440">
        <f>C49</f>
        <v>0</v>
      </c>
      <c r="D84" s="318">
        <v>0</v>
      </c>
      <c r="E84" s="508">
        <f t="shared" ref="E84" si="27">E49</f>
        <v>0</v>
      </c>
      <c r="F84" s="353">
        <f t="shared" si="26"/>
        <v>0</v>
      </c>
      <c r="G84" s="353">
        <f t="shared" ref="G84:J84" si="28">G49</f>
        <v>0</v>
      </c>
      <c r="H84" s="353">
        <f t="shared" si="28"/>
        <v>0</v>
      </c>
      <c r="I84" s="353">
        <f t="shared" si="28"/>
        <v>0</v>
      </c>
      <c r="J84" s="353">
        <f t="shared" si="28"/>
        <v>0</v>
      </c>
      <c r="K84" s="348"/>
    </row>
    <row r="85" spans="1:11" s="349" customFormat="1" ht="30.75" customHeight="1">
      <c r="A85" s="347" t="s">
        <v>276</v>
      </c>
      <c r="B85" s="500">
        <v>1303</v>
      </c>
      <c r="C85" s="440">
        <f>C53</f>
        <v>0</v>
      </c>
      <c r="D85" s="318">
        <v>0</v>
      </c>
      <c r="E85" s="508">
        <f t="shared" ref="E85" si="29">E53</f>
        <v>0</v>
      </c>
      <c r="F85" s="353">
        <f t="shared" si="26"/>
        <v>0</v>
      </c>
      <c r="G85" s="353">
        <v>0</v>
      </c>
      <c r="H85" s="353">
        <v>0</v>
      </c>
      <c r="I85" s="353">
        <v>0</v>
      </c>
      <c r="J85" s="353">
        <v>0</v>
      </c>
      <c r="K85" s="348"/>
    </row>
    <row r="86" spans="1:11" s="349" customFormat="1" ht="30.75" customHeight="1">
      <c r="A86" s="347" t="s">
        <v>277</v>
      </c>
      <c r="B86" s="500">
        <v>1304</v>
      </c>
      <c r="C86" s="440">
        <f>C50</f>
        <v>0</v>
      </c>
      <c r="D86" s="318">
        <v>0</v>
      </c>
      <c r="E86" s="508">
        <f t="shared" ref="E86" si="30">E50</f>
        <v>0</v>
      </c>
      <c r="F86" s="353">
        <f t="shared" si="26"/>
        <v>0</v>
      </c>
      <c r="G86" s="353">
        <f t="shared" ref="G86:J86" si="31">G50</f>
        <v>0</v>
      </c>
      <c r="H86" s="353">
        <f t="shared" si="31"/>
        <v>0</v>
      </c>
      <c r="I86" s="353">
        <f t="shared" si="31"/>
        <v>0</v>
      </c>
      <c r="J86" s="353">
        <f t="shared" si="31"/>
        <v>0</v>
      </c>
      <c r="K86" s="348"/>
    </row>
    <row r="87" spans="1:11" s="349" customFormat="1" ht="30.75" customHeight="1">
      <c r="A87" s="347" t="s">
        <v>278</v>
      </c>
      <c r="B87" s="500">
        <v>1305</v>
      </c>
      <c r="C87" s="440">
        <f>C54</f>
        <v>-6</v>
      </c>
      <c r="D87" s="508">
        <v>0</v>
      </c>
      <c r="E87" s="508">
        <f>E54</f>
        <v>0</v>
      </c>
      <c r="F87" s="508">
        <f t="shared" si="26"/>
        <v>0</v>
      </c>
      <c r="G87" s="508">
        <f>G54</f>
        <v>0</v>
      </c>
      <c r="H87" s="508">
        <f>H54</f>
        <v>0</v>
      </c>
      <c r="I87" s="508">
        <f>I54</f>
        <v>0</v>
      </c>
      <c r="J87" s="508">
        <f>J54</f>
        <v>0</v>
      </c>
      <c r="K87" s="348"/>
    </row>
    <row r="88" spans="1:11" s="349" customFormat="1" ht="30.75" customHeight="1">
      <c r="A88" s="344" t="s">
        <v>107</v>
      </c>
      <c r="B88" s="350">
        <v>1310</v>
      </c>
      <c r="C88" s="248">
        <f>C82+C83-C84-C85-C86-C87</f>
        <v>3914</v>
      </c>
      <c r="D88" s="248">
        <f>D82+D83-D84-D85-D86-D87</f>
        <v>3399</v>
      </c>
      <c r="E88" s="152">
        <f>E82+E83-E84-E85-E86-E87</f>
        <v>1644</v>
      </c>
      <c r="F88" s="507">
        <f t="shared" ref="F88:J88" si="32">F82+F83-F84-F85-F86-F87</f>
        <v>2360</v>
      </c>
      <c r="G88" s="507">
        <f t="shared" si="32"/>
        <v>600</v>
      </c>
      <c r="H88" s="507">
        <f t="shared" si="32"/>
        <v>594</v>
      </c>
      <c r="I88" s="507">
        <f t="shared" si="32"/>
        <v>586</v>
      </c>
      <c r="J88" s="507">
        <f t="shared" si="32"/>
        <v>580</v>
      </c>
      <c r="K88" s="346"/>
    </row>
    <row r="89" spans="1:11" s="349" customFormat="1" ht="30.75" customHeight="1">
      <c r="A89" s="344" t="s">
        <v>156</v>
      </c>
      <c r="B89" s="350"/>
      <c r="C89" s="440"/>
      <c r="D89" s="399"/>
      <c r="E89" s="507"/>
      <c r="F89" s="357"/>
      <c r="G89" s="357"/>
      <c r="H89" s="357"/>
      <c r="I89" s="357"/>
      <c r="J89" s="357"/>
      <c r="K89" s="346"/>
    </row>
    <row r="90" spans="1:11" s="349" customFormat="1" ht="30.75" customHeight="1">
      <c r="A90" s="347" t="s">
        <v>361</v>
      </c>
      <c r="B90" s="500">
        <v>1400</v>
      </c>
      <c r="C90" s="440">
        <v>13366</v>
      </c>
      <c r="D90" s="508">
        <v>12784</v>
      </c>
      <c r="E90" s="508">
        <v>8667</v>
      </c>
      <c r="F90" s="508">
        <f t="shared" ref="F90:F95" si="33">SUM(G90:J90)</f>
        <v>10880</v>
      </c>
      <c r="G90" s="508">
        <v>3007</v>
      </c>
      <c r="H90" s="508">
        <v>2497</v>
      </c>
      <c r="I90" s="508">
        <v>2487</v>
      </c>
      <c r="J90" s="508">
        <v>2889</v>
      </c>
      <c r="K90" s="348"/>
    </row>
    <row r="91" spans="1:11" s="349" customFormat="1" ht="30.75" customHeight="1">
      <c r="A91" s="347" t="s">
        <v>5</v>
      </c>
      <c r="B91" s="500">
        <v>1410</v>
      </c>
      <c r="C91" s="440">
        <v>28338</v>
      </c>
      <c r="D91" s="150">
        <v>29605</v>
      </c>
      <c r="E91" s="150">
        <v>19970</v>
      </c>
      <c r="F91" s="150">
        <f t="shared" si="33"/>
        <v>24465</v>
      </c>
      <c r="G91" s="150">
        <v>6105</v>
      </c>
      <c r="H91" s="150">
        <v>6105</v>
      </c>
      <c r="I91" s="150">
        <v>6095</v>
      </c>
      <c r="J91" s="150">
        <v>6160</v>
      </c>
      <c r="K91" s="348"/>
    </row>
    <row r="92" spans="1:11" s="349" customFormat="1" ht="30.75" customHeight="1">
      <c r="A92" s="347" t="s">
        <v>6</v>
      </c>
      <c r="B92" s="500">
        <v>1420</v>
      </c>
      <c r="C92" s="440">
        <v>5929</v>
      </c>
      <c r="D92" s="150">
        <v>6162</v>
      </c>
      <c r="E92" s="150">
        <v>4264</v>
      </c>
      <c r="F92" s="150">
        <f t="shared" si="33"/>
        <v>5190</v>
      </c>
      <c r="G92" s="150">
        <v>1299</v>
      </c>
      <c r="H92" s="150">
        <v>1299</v>
      </c>
      <c r="I92" s="150">
        <v>1279</v>
      </c>
      <c r="J92" s="150">
        <v>1313</v>
      </c>
      <c r="K92" s="348"/>
    </row>
    <row r="93" spans="1:11" s="349" customFormat="1" ht="30.75" customHeight="1">
      <c r="A93" s="347" t="s">
        <v>7</v>
      </c>
      <c r="B93" s="500">
        <v>1430</v>
      </c>
      <c r="C93" s="440">
        <v>3124</v>
      </c>
      <c r="D93" s="150">
        <v>2728</v>
      </c>
      <c r="E93" s="150">
        <v>2668</v>
      </c>
      <c r="F93" s="150">
        <f t="shared" si="33"/>
        <v>2600</v>
      </c>
      <c r="G93" s="150">
        <v>650</v>
      </c>
      <c r="H93" s="150">
        <v>650</v>
      </c>
      <c r="I93" s="150">
        <v>650</v>
      </c>
      <c r="J93" s="150">
        <v>650</v>
      </c>
      <c r="K93" s="348"/>
    </row>
    <row r="94" spans="1:11" s="349" customFormat="1" ht="30.75" customHeight="1">
      <c r="A94" s="347" t="s">
        <v>26</v>
      </c>
      <c r="B94" s="500">
        <v>1440</v>
      </c>
      <c r="C94" s="440">
        <v>3170</v>
      </c>
      <c r="D94" s="150">
        <v>2827</v>
      </c>
      <c r="E94" s="150">
        <v>2521</v>
      </c>
      <c r="F94" s="150">
        <f t="shared" si="33"/>
        <v>1838</v>
      </c>
      <c r="G94" s="150">
        <v>478</v>
      </c>
      <c r="H94" s="150">
        <v>491</v>
      </c>
      <c r="I94" s="150">
        <v>481</v>
      </c>
      <c r="J94" s="150">
        <v>388</v>
      </c>
      <c r="K94" s="348"/>
    </row>
    <row r="95" spans="1:11" s="349" customFormat="1" ht="30.75" customHeight="1">
      <c r="A95" s="344" t="s">
        <v>49</v>
      </c>
      <c r="B95" s="350">
        <v>1450</v>
      </c>
      <c r="C95" s="439">
        <f>SUM(C90,C91:C94)</f>
        <v>53927</v>
      </c>
      <c r="D95" s="507">
        <v>54106</v>
      </c>
      <c r="E95" s="507">
        <f>SUM(E90,E91:E94)</f>
        <v>38090</v>
      </c>
      <c r="F95" s="507">
        <f t="shared" si="33"/>
        <v>44973</v>
      </c>
      <c r="G95" s="507">
        <f>SUM(G90,G91:G94)</f>
        <v>11539</v>
      </c>
      <c r="H95" s="507">
        <f>SUM(H90,H91:H94)</f>
        <v>11042</v>
      </c>
      <c r="I95" s="507">
        <f>SUM(I90,I91:I94)</f>
        <v>10992</v>
      </c>
      <c r="J95" s="507">
        <f>SUM(J90,J91:J94)</f>
        <v>11400</v>
      </c>
      <c r="K95" s="346"/>
    </row>
    <row r="96" spans="1:11" s="343" customFormat="1" ht="20.100000000000001" customHeight="1">
      <c r="A96" s="359"/>
      <c r="B96" s="360"/>
      <c r="C96" s="361"/>
      <c r="D96" s="361"/>
      <c r="E96" s="361"/>
      <c r="F96" s="361"/>
      <c r="G96" s="361"/>
      <c r="H96" s="361"/>
      <c r="I96" s="361"/>
      <c r="J96" s="361"/>
      <c r="K96" s="362"/>
    </row>
    <row r="97" spans="1:10" ht="16.5" customHeight="1">
      <c r="A97" s="363"/>
      <c r="C97" s="364"/>
      <c r="D97" s="365"/>
      <c r="E97" s="365"/>
      <c r="F97" s="365"/>
      <c r="G97" s="365"/>
      <c r="H97" s="365"/>
      <c r="I97" s="365"/>
      <c r="J97" s="365"/>
    </row>
    <row r="98" spans="1:10" ht="20.100000000000001" customHeight="1">
      <c r="A98" s="366" t="s">
        <v>585</v>
      </c>
      <c r="B98" s="367"/>
      <c r="C98" s="574" t="s">
        <v>158</v>
      </c>
      <c r="D98" s="574"/>
      <c r="E98" s="574"/>
      <c r="F98" s="574"/>
      <c r="G98" s="368"/>
      <c r="H98" s="524" t="s">
        <v>605</v>
      </c>
      <c r="I98" s="524"/>
      <c r="J98" s="524"/>
    </row>
    <row r="99" spans="1:10" s="349" customFormat="1" ht="29.25" customHeight="1">
      <c r="A99" s="506" t="s">
        <v>367</v>
      </c>
      <c r="B99" s="336"/>
      <c r="C99" s="569" t="s">
        <v>187</v>
      </c>
      <c r="D99" s="569"/>
      <c r="E99" s="569"/>
      <c r="F99" s="569"/>
      <c r="G99" s="505"/>
      <c r="H99" s="570" t="s">
        <v>83</v>
      </c>
      <c r="I99" s="570"/>
      <c r="J99" s="570"/>
    </row>
    <row r="100" spans="1:10" ht="20.100000000000001" customHeight="1">
      <c r="A100" s="363"/>
      <c r="C100" s="364"/>
      <c r="D100" s="365"/>
      <c r="E100" s="365"/>
      <c r="F100" s="365"/>
      <c r="G100" s="365"/>
      <c r="H100" s="365"/>
      <c r="I100" s="365"/>
      <c r="J100" s="365"/>
    </row>
    <row r="101" spans="1:10">
      <c r="A101" s="363"/>
      <c r="C101" s="364"/>
      <c r="D101" s="365"/>
      <c r="E101" s="365"/>
      <c r="F101" s="365"/>
      <c r="G101" s="365"/>
      <c r="H101" s="365"/>
      <c r="I101" s="365"/>
      <c r="J101" s="365"/>
    </row>
    <row r="102" spans="1:10">
      <c r="A102" s="363"/>
      <c r="C102" s="364"/>
      <c r="D102" s="365"/>
      <c r="E102" s="365"/>
      <c r="F102" s="365"/>
      <c r="G102" s="365"/>
      <c r="H102" s="365"/>
      <c r="I102" s="365"/>
      <c r="J102" s="365"/>
    </row>
    <row r="103" spans="1:10">
      <c r="A103" s="363"/>
      <c r="C103" s="364"/>
      <c r="D103" s="365"/>
      <c r="E103" s="365"/>
      <c r="F103" s="365"/>
      <c r="G103" s="365"/>
      <c r="H103" s="365"/>
      <c r="I103" s="365"/>
      <c r="J103" s="365"/>
    </row>
    <row r="104" spans="1:10">
      <c r="A104" s="363"/>
      <c r="C104" s="364"/>
      <c r="D104" s="365"/>
      <c r="E104" s="365"/>
      <c r="F104" s="365"/>
      <c r="G104" s="365"/>
      <c r="H104" s="365"/>
      <c r="I104" s="365"/>
      <c r="J104" s="365"/>
    </row>
    <row r="105" spans="1:10">
      <c r="A105" s="363"/>
      <c r="C105" s="364"/>
      <c r="D105" s="365"/>
      <c r="E105" s="365"/>
      <c r="F105" s="365"/>
      <c r="G105" s="365"/>
      <c r="H105" s="365"/>
      <c r="I105" s="365"/>
      <c r="J105" s="365"/>
    </row>
    <row r="106" spans="1:10">
      <c r="A106" s="363"/>
      <c r="C106" s="364"/>
      <c r="D106" s="365"/>
      <c r="E106" s="365"/>
      <c r="F106" s="365"/>
      <c r="G106" s="365"/>
      <c r="H106" s="365"/>
      <c r="I106" s="365"/>
      <c r="J106" s="365"/>
    </row>
    <row r="107" spans="1:10">
      <c r="A107" s="363"/>
      <c r="C107" s="364"/>
      <c r="D107" s="365"/>
      <c r="E107" s="365"/>
      <c r="F107" s="365"/>
      <c r="G107" s="365"/>
      <c r="H107" s="365"/>
      <c r="I107" s="365"/>
      <c r="J107" s="365"/>
    </row>
    <row r="108" spans="1:10">
      <c r="A108" s="363"/>
      <c r="C108" s="364"/>
      <c r="D108" s="365"/>
      <c r="E108" s="365"/>
      <c r="F108" s="365"/>
      <c r="G108" s="365"/>
      <c r="H108" s="365"/>
      <c r="I108" s="365"/>
      <c r="J108" s="365"/>
    </row>
    <row r="109" spans="1:10">
      <c r="A109" s="363"/>
      <c r="C109" s="364"/>
      <c r="D109" s="365"/>
      <c r="E109" s="365"/>
      <c r="F109" s="365"/>
      <c r="G109" s="365"/>
      <c r="H109" s="365"/>
      <c r="I109" s="365"/>
      <c r="J109" s="365"/>
    </row>
    <row r="110" spans="1:10">
      <c r="A110" s="363"/>
      <c r="C110" s="364"/>
      <c r="D110" s="365"/>
      <c r="E110" s="365"/>
      <c r="F110" s="365"/>
      <c r="G110" s="365"/>
      <c r="H110" s="365"/>
      <c r="I110" s="365"/>
      <c r="J110" s="365"/>
    </row>
    <row r="111" spans="1:10">
      <c r="A111" s="363"/>
      <c r="C111" s="364"/>
      <c r="D111" s="365"/>
      <c r="E111" s="365"/>
      <c r="F111" s="365"/>
      <c r="G111" s="365"/>
      <c r="H111" s="365"/>
      <c r="I111" s="365"/>
      <c r="J111" s="365"/>
    </row>
    <row r="112" spans="1:10">
      <c r="A112" s="363"/>
      <c r="C112" s="364"/>
      <c r="D112" s="365"/>
      <c r="E112" s="365"/>
      <c r="F112" s="365"/>
      <c r="G112" s="365"/>
      <c r="H112" s="365"/>
      <c r="I112" s="365"/>
      <c r="J112" s="365"/>
    </row>
    <row r="113" spans="1:10">
      <c r="A113" s="363"/>
      <c r="C113" s="364"/>
      <c r="D113" s="365"/>
      <c r="E113" s="365"/>
      <c r="F113" s="365"/>
      <c r="G113" s="365"/>
      <c r="H113" s="365"/>
      <c r="I113" s="365"/>
      <c r="J113" s="365"/>
    </row>
    <row r="114" spans="1:10">
      <c r="A114" s="363"/>
      <c r="C114" s="364"/>
      <c r="D114" s="365"/>
      <c r="E114" s="365"/>
      <c r="F114" s="365"/>
      <c r="G114" s="365"/>
      <c r="H114" s="365"/>
      <c r="I114" s="365"/>
      <c r="J114" s="365"/>
    </row>
    <row r="115" spans="1:10">
      <c r="A115" s="363"/>
      <c r="C115" s="364"/>
      <c r="D115" s="365"/>
      <c r="E115" s="365"/>
      <c r="F115" s="365"/>
      <c r="G115" s="365"/>
      <c r="H115" s="365"/>
      <c r="I115" s="365"/>
      <c r="J115" s="365"/>
    </row>
    <row r="116" spans="1:10">
      <c r="A116" s="363"/>
      <c r="C116" s="364"/>
      <c r="D116" s="365"/>
      <c r="E116" s="365"/>
      <c r="F116" s="365"/>
      <c r="G116" s="365"/>
      <c r="H116" s="365"/>
      <c r="I116" s="365"/>
      <c r="J116" s="365"/>
    </row>
    <row r="117" spans="1:10">
      <c r="A117" s="363"/>
      <c r="C117" s="364"/>
      <c r="D117" s="365"/>
      <c r="E117" s="365"/>
      <c r="F117" s="365"/>
      <c r="G117" s="365"/>
      <c r="H117" s="365"/>
      <c r="I117" s="365"/>
      <c r="J117" s="365"/>
    </row>
    <row r="118" spans="1:10">
      <c r="A118" s="363"/>
      <c r="C118" s="364"/>
      <c r="D118" s="365"/>
      <c r="E118" s="365"/>
      <c r="F118" s="365"/>
      <c r="G118" s="365"/>
      <c r="H118" s="365"/>
      <c r="I118" s="365"/>
      <c r="J118" s="365"/>
    </row>
    <row r="119" spans="1:10">
      <c r="A119" s="363"/>
      <c r="C119" s="364"/>
      <c r="D119" s="365"/>
      <c r="E119" s="365"/>
      <c r="F119" s="365"/>
      <c r="G119" s="365"/>
      <c r="H119" s="365"/>
      <c r="I119" s="365"/>
      <c r="J119" s="365"/>
    </row>
    <row r="120" spans="1:10">
      <c r="A120" s="363"/>
      <c r="C120" s="364"/>
      <c r="D120" s="365"/>
      <c r="E120" s="365"/>
      <c r="F120" s="365"/>
      <c r="G120" s="365"/>
      <c r="H120" s="365"/>
      <c r="I120" s="365"/>
      <c r="J120" s="365"/>
    </row>
    <row r="121" spans="1:10">
      <c r="A121" s="363"/>
      <c r="C121" s="364"/>
      <c r="D121" s="365"/>
      <c r="E121" s="365"/>
      <c r="F121" s="365"/>
      <c r="G121" s="365"/>
      <c r="H121" s="365"/>
      <c r="I121" s="365"/>
      <c r="J121" s="365"/>
    </row>
    <row r="122" spans="1:10">
      <c r="A122" s="363"/>
      <c r="C122" s="364"/>
      <c r="D122" s="365"/>
      <c r="E122" s="365"/>
      <c r="F122" s="365"/>
      <c r="G122" s="365"/>
      <c r="H122" s="365"/>
      <c r="I122" s="365"/>
      <c r="J122" s="365"/>
    </row>
    <row r="123" spans="1:10">
      <c r="A123" s="363"/>
      <c r="C123" s="364"/>
      <c r="D123" s="365"/>
      <c r="E123" s="365"/>
      <c r="F123" s="365"/>
      <c r="G123" s="365"/>
      <c r="H123" s="365"/>
      <c r="I123" s="365"/>
      <c r="J123" s="365"/>
    </row>
    <row r="124" spans="1:10">
      <c r="A124" s="363"/>
      <c r="C124" s="364"/>
      <c r="D124" s="365"/>
      <c r="E124" s="365"/>
      <c r="F124" s="365"/>
      <c r="G124" s="365"/>
      <c r="H124" s="365"/>
      <c r="I124" s="365"/>
      <c r="J124" s="365"/>
    </row>
    <row r="125" spans="1:10">
      <c r="A125" s="363"/>
      <c r="C125" s="364"/>
      <c r="D125" s="365"/>
      <c r="E125" s="365"/>
      <c r="F125" s="365"/>
      <c r="G125" s="365"/>
      <c r="H125" s="365"/>
      <c r="I125" s="365"/>
      <c r="J125" s="365"/>
    </row>
    <row r="126" spans="1:10">
      <c r="A126" s="363"/>
      <c r="C126" s="364"/>
      <c r="D126" s="365"/>
      <c r="E126" s="365"/>
      <c r="F126" s="365"/>
      <c r="G126" s="365"/>
      <c r="H126" s="365"/>
      <c r="I126" s="365"/>
      <c r="J126" s="365"/>
    </row>
    <row r="127" spans="1:10">
      <c r="A127" s="363"/>
      <c r="C127" s="364"/>
      <c r="D127" s="365"/>
      <c r="E127" s="365"/>
      <c r="F127" s="365"/>
      <c r="G127" s="365"/>
      <c r="H127" s="365"/>
      <c r="I127" s="365"/>
      <c r="J127" s="365"/>
    </row>
    <row r="128" spans="1:10">
      <c r="A128" s="363"/>
      <c r="C128" s="364"/>
      <c r="D128" s="365"/>
      <c r="E128" s="365"/>
      <c r="F128" s="365"/>
      <c r="G128" s="365"/>
      <c r="H128" s="365"/>
      <c r="I128" s="365"/>
      <c r="J128" s="365"/>
    </row>
    <row r="129" spans="1:10">
      <c r="A129" s="363"/>
      <c r="C129" s="364"/>
      <c r="D129" s="365"/>
      <c r="E129" s="365"/>
      <c r="F129" s="365"/>
      <c r="G129" s="365"/>
      <c r="H129" s="365"/>
      <c r="I129" s="365"/>
      <c r="J129" s="365"/>
    </row>
    <row r="130" spans="1:10">
      <c r="A130" s="363"/>
      <c r="C130" s="364"/>
      <c r="D130" s="365"/>
      <c r="E130" s="365"/>
      <c r="F130" s="365"/>
      <c r="G130" s="365"/>
      <c r="H130" s="365"/>
      <c r="I130" s="365"/>
      <c r="J130" s="365"/>
    </row>
    <row r="131" spans="1:10">
      <c r="A131" s="363"/>
      <c r="C131" s="364"/>
      <c r="D131" s="365"/>
      <c r="E131" s="365"/>
      <c r="F131" s="365"/>
      <c r="G131" s="365"/>
      <c r="H131" s="365"/>
      <c r="I131" s="365"/>
      <c r="J131" s="365"/>
    </row>
    <row r="132" spans="1:10">
      <c r="A132" s="363"/>
      <c r="C132" s="364"/>
      <c r="D132" s="365"/>
      <c r="E132" s="365"/>
      <c r="F132" s="365"/>
      <c r="G132" s="365"/>
      <c r="H132" s="365"/>
      <c r="I132" s="365"/>
      <c r="J132" s="365"/>
    </row>
    <row r="133" spans="1:10">
      <c r="A133" s="363"/>
      <c r="C133" s="364"/>
      <c r="D133" s="365"/>
      <c r="E133" s="365"/>
      <c r="F133" s="365"/>
      <c r="G133" s="365"/>
      <c r="H133" s="365"/>
      <c r="I133" s="365"/>
      <c r="J133" s="365"/>
    </row>
    <row r="134" spans="1:10">
      <c r="A134" s="363"/>
      <c r="C134" s="364"/>
      <c r="D134" s="365"/>
      <c r="E134" s="365"/>
      <c r="F134" s="365"/>
      <c r="G134" s="365"/>
      <c r="H134" s="365"/>
      <c r="I134" s="365"/>
      <c r="J134" s="365"/>
    </row>
    <row r="135" spans="1:10">
      <c r="A135" s="363"/>
      <c r="C135" s="364"/>
      <c r="D135" s="365"/>
      <c r="E135" s="365"/>
      <c r="F135" s="365"/>
      <c r="G135" s="365"/>
      <c r="H135" s="365"/>
      <c r="I135" s="365"/>
      <c r="J135" s="365"/>
    </row>
    <row r="136" spans="1:10">
      <c r="A136" s="363"/>
      <c r="C136" s="364"/>
      <c r="D136" s="365"/>
      <c r="E136" s="365"/>
      <c r="F136" s="365"/>
      <c r="G136" s="365"/>
      <c r="H136" s="365"/>
      <c r="I136" s="365"/>
      <c r="J136" s="365"/>
    </row>
    <row r="137" spans="1:10">
      <c r="A137" s="363"/>
      <c r="C137" s="364"/>
      <c r="D137" s="365"/>
      <c r="E137" s="365"/>
      <c r="F137" s="365"/>
      <c r="G137" s="365"/>
      <c r="H137" s="365"/>
      <c r="I137" s="365"/>
      <c r="J137" s="365"/>
    </row>
    <row r="138" spans="1:10">
      <c r="A138" s="363"/>
      <c r="C138" s="364"/>
      <c r="D138" s="365"/>
      <c r="E138" s="365"/>
      <c r="F138" s="365"/>
      <c r="G138" s="365"/>
      <c r="H138" s="365"/>
      <c r="I138" s="365"/>
      <c r="J138" s="365"/>
    </row>
    <row r="139" spans="1:10">
      <c r="A139" s="363"/>
      <c r="C139" s="364"/>
      <c r="D139" s="365"/>
      <c r="E139" s="365"/>
      <c r="F139" s="365"/>
      <c r="G139" s="365"/>
      <c r="H139" s="365"/>
      <c r="I139" s="365"/>
      <c r="J139" s="365"/>
    </row>
    <row r="140" spans="1:10">
      <c r="A140" s="363"/>
      <c r="C140" s="364"/>
      <c r="D140" s="365"/>
      <c r="E140" s="365"/>
      <c r="F140" s="365"/>
      <c r="G140" s="365"/>
      <c r="H140" s="365"/>
      <c r="I140" s="365"/>
      <c r="J140" s="365"/>
    </row>
    <row r="141" spans="1:10">
      <c r="A141" s="363"/>
      <c r="C141" s="364"/>
      <c r="D141" s="365"/>
      <c r="E141" s="365"/>
      <c r="F141" s="365"/>
      <c r="G141" s="365"/>
      <c r="H141" s="365"/>
      <c r="I141" s="365"/>
      <c r="J141" s="365"/>
    </row>
    <row r="142" spans="1:10">
      <c r="A142" s="363"/>
      <c r="C142" s="364"/>
      <c r="D142" s="365"/>
      <c r="E142" s="365"/>
      <c r="F142" s="365"/>
      <c r="G142" s="365"/>
      <c r="H142" s="365"/>
      <c r="I142" s="365"/>
      <c r="J142" s="365"/>
    </row>
    <row r="143" spans="1:10">
      <c r="A143" s="363"/>
      <c r="C143" s="364"/>
      <c r="D143" s="365"/>
      <c r="E143" s="365"/>
      <c r="F143" s="365"/>
      <c r="G143" s="365"/>
      <c r="H143" s="365"/>
      <c r="I143" s="365"/>
      <c r="J143" s="365"/>
    </row>
    <row r="144" spans="1:10">
      <c r="A144" s="363"/>
      <c r="C144" s="364"/>
      <c r="D144" s="365"/>
      <c r="E144" s="365"/>
      <c r="F144" s="365"/>
      <c r="G144" s="365"/>
      <c r="H144" s="365"/>
      <c r="I144" s="365"/>
      <c r="J144" s="365"/>
    </row>
    <row r="145" spans="1:10">
      <c r="A145" s="363"/>
      <c r="C145" s="364"/>
      <c r="D145" s="365"/>
      <c r="E145" s="365"/>
      <c r="F145" s="365"/>
      <c r="G145" s="365"/>
      <c r="H145" s="365"/>
      <c r="I145" s="365"/>
      <c r="J145" s="365"/>
    </row>
    <row r="146" spans="1:10">
      <c r="A146" s="363"/>
      <c r="C146" s="364"/>
      <c r="D146" s="365"/>
      <c r="E146" s="365"/>
      <c r="F146" s="365"/>
      <c r="G146" s="365"/>
      <c r="H146" s="365"/>
      <c r="I146" s="365"/>
      <c r="J146" s="365"/>
    </row>
    <row r="147" spans="1:10">
      <c r="A147" s="363"/>
      <c r="C147" s="364"/>
      <c r="D147" s="365"/>
      <c r="E147" s="365"/>
      <c r="F147" s="365"/>
      <c r="G147" s="365"/>
      <c r="H147" s="365"/>
      <c r="I147" s="365"/>
      <c r="J147" s="365"/>
    </row>
    <row r="148" spans="1:10">
      <c r="A148" s="363"/>
      <c r="C148" s="364"/>
      <c r="D148" s="365"/>
      <c r="E148" s="365"/>
      <c r="F148" s="365"/>
      <c r="G148" s="365"/>
      <c r="H148" s="365"/>
      <c r="I148" s="365"/>
      <c r="J148" s="365"/>
    </row>
    <row r="149" spans="1:10">
      <c r="A149" s="363"/>
      <c r="C149" s="364"/>
      <c r="D149" s="365"/>
      <c r="E149" s="365"/>
      <c r="F149" s="365"/>
      <c r="G149" s="365"/>
      <c r="H149" s="365"/>
      <c r="I149" s="365"/>
      <c r="J149" s="365"/>
    </row>
    <row r="150" spans="1:10">
      <c r="A150" s="363"/>
      <c r="C150" s="364"/>
      <c r="D150" s="365"/>
      <c r="E150" s="365"/>
      <c r="F150" s="365"/>
      <c r="G150" s="365"/>
      <c r="H150" s="365"/>
      <c r="I150" s="365"/>
      <c r="J150" s="365"/>
    </row>
    <row r="151" spans="1:10">
      <c r="A151" s="363"/>
      <c r="C151" s="364"/>
      <c r="D151" s="365"/>
      <c r="E151" s="365"/>
      <c r="F151" s="365"/>
      <c r="G151" s="365"/>
      <c r="H151" s="365"/>
      <c r="I151" s="365"/>
      <c r="J151" s="365"/>
    </row>
    <row r="152" spans="1:10">
      <c r="A152" s="363"/>
      <c r="C152" s="364"/>
      <c r="D152" s="365"/>
      <c r="E152" s="365"/>
      <c r="F152" s="365"/>
      <c r="G152" s="365"/>
      <c r="H152" s="365"/>
      <c r="I152" s="365"/>
      <c r="J152" s="365"/>
    </row>
    <row r="153" spans="1:10">
      <c r="A153" s="363"/>
      <c r="C153" s="364"/>
      <c r="D153" s="365"/>
      <c r="E153" s="365"/>
      <c r="F153" s="365"/>
      <c r="G153" s="365"/>
      <c r="H153" s="365"/>
      <c r="I153" s="365"/>
      <c r="J153" s="365"/>
    </row>
    <row r="154" spans="1:10">
      <c r="A154" s="363"/>
      <c r="C154" s="364"/>
      <c r="D154" s="365"/>
      <c r="E154" s="365"/>
      <c r="F154" s="365"/>
      <c r="G154" s="365"/>
      <c r="H154" s="365"/>
      <c r="I154" s="365"/>
      <c r="J154" s="365"/>
    </row>
    <row r="155" spans="1:10">
      <c r="A155" s="363"/>
      <c r="C155" s="364"/>
      <c r="D155" s="365"/>
      <c r="E155" s="365"/>
      <c r="F155" s="365"/>
      <c r="G155" s="365"/>
      <c r="H155" s="365"/>
      <c r="I155" s="365"/>
      <c r="J155" s="365"/>
    </row>
    <row r="156" spans="1:10">
      <c r="A156" s="363"/>
      <c r="C156" s="364"/>
      <c r="D156" s="365"/>
      <c r="E156" s="365"/>
      <c r="F156" s="365"/>
      <c r="G156" s="365"/>
      <c r="H156" s="365"/>
      <c r="I156" s="365"/>
      <c r="J156" s="365"/>
    </row>
    <row r="157" spans="1:10">
      <c r="A157" s="363"/>
      <c r="C157" s="364"/>
      <c r="D157" s="365"/>
      <c r="E157" s="365"/>
      <c r="F157" s="365"/>
      <c r="G157" s="365"/>
      <c r="H157" s="365"/>
      <c r="I157" s="365"/>
      <c r="J157" s="365"/>
    </row>
    <row r="158" spans="1:10">
      <c r="A158" s="369"/>
    </row>
    <row r="159" spans="1:10">
      <c r="A159" s="369"/>
    </row>
    <row r="160" spans="1:10">
      <c r="A160" s="369"/>
    </row>
    <row r="161" spans="1:1">
      <c r="A161" s="369"/>
    </row>
    <row r="162" spans="1:1">
      <c r="A162" s="369"/>
    </row>
    <row r="163" spans="1:1">
      <c r="A163" s="369"/>
    </row>
    <row r="164" spans="1:1">
      <c r="A164" s="369"/>
    </row>
    <row r="165" spans="1:1">
      <c r="A165" s="369"/>
    </row>
    <row r="166" spans="1:1">
      <c r="A166" s="369"/>
    </row>
    <row r="167" spans="1:1">
      <c r="A167" s="369"/>
    </row>
    <row r="168" spans="1:1">
      <c r="A168" s="369"/>
    </row>
    <row r="169" spans="1:1">
      <c r="A169" s="369"/>
    </row>
    <row r="170" spans="1:1">
      <c r="A170" s="369"/>
    </row>
    <row r="171" spans="1:1">
      <c r="A171" s="369"/>
    </row>
    <row r="172" spans="1:1">
      <c r="A172" s="369"/>
    </row>
    <row r="173" spans="1:1">
      <c r="A173" s="369"/>
    </row>
    <row r="174" spans="1:1">
      <c r="A174" s="369"/>
    </row>
    <row r="175" spans="1:1">
      <c r="A175" s="369"/>
    </row>
    <row r="176" spans="1:1">
      <c r="A176" s="369"/>
    </row>
    <row r="177" spans="1:1">
      <c r="A177" s="369"/>
    </row>
    <row r="178" spans="1:1">
      <c r="A178" s="369"/>
    </row>
    <row r="179" spans="1:1">
      <c r="A179" s="369"/>
    </row>
    <row r="180" spans="1:1">
      <c r="A180" s="369"/>
    </row>
    <row r="181" spans="1:1">
      <c r="A181" s="369"/>
    </row>
    <row r="182" spans="1:1">
      <c r="A182" s="369"/>
    </row>
    <row r="183" spans="1:1">
      <c r="A183" s="369"/>
    </row>
    <row r="184" spans="1:1">
      <c r="A184" s="369"/>
    </row>
    <row r="185" spans="1:1">
      <c r="A185" s="369"/>
    </row>
    <row r="186" spans="1:1">
      <c r="A186" s="369"/>
    </row>
    <row r="187" spans="1:1">
      <c r="A187" s="369"/>
    </row>
    <row r="188" spans="1:1">
      <c r="A188" s="369"/>
    </row>
    <row r="189" spans="1:1">
      <c r="A189" s="369"/>
    </row>
    <row r="190" spans="1:1">
      <c r="A190" s="369"/>
    </row>
    <row r="191" spans="1:1">
      <c r="A191" s="369"/>
    </row>
    <row r="192" spans="1:1">
      <c r="A192" s="369"/>
    </row>
    <row r="193" spans="1:1">
      <c r="A193" s="369"/>
    </row>
    <row r="194" spans="1:1">
      <c r="A194" s="369"/>
    </row>
    <row r="195" spans="1:1">
      <c r="A195" s="369"/>
    </row>
    <row r="196" spans="1:1">
      <c r="A196" s="369"/>
    </row>
    <row r="197" spans="1:1">
      <c r="A197" s="369"/>
    </row>
    <row r="198" spans="1:1">
      <c r="A198" s="369"/>
    </row>
    <row r="199" spans="1:1">
      <c r="A199" s="369"/>
    </row>
    <row r="200" spans="1:1">
      <c r="A200" s="369"/>
    </row>
    <row r="201" spans="1:1">
      <c r="A201" s="369"/>
    </row>
    <row r="202" spans="1:1">
      <c r="A202" s="369"/>
    </row>
    <row r="203" spans="1:1">
      <c r="A203" s="369"/>
    </row>
    <row r="204" spans="1:1">
      <c r="A204" s="369"/>
    </row>
    <row r="205" spans="1:1">
      <c r="A205" s="369"/>
    </row>
    <row r="206" spans="1:1">
      <c r="A206" s="369"/>
    </row>
    <row r="207" spans="1:1">
      <c r="A207" s="369"/>
    </row>
    <row r="208" spans="1:1">
      <c r="A208" s="369"/>
    </row>
    <row r="209" spans="1:1">
      <c r="A209" s="369"/>
    </row>
    <row r="210" spans="1:1">
      <c r="A210" s="369"/>
    </row>
    <row r="211" spans="1:1">
      <c r="A211" s="369"/>
    </row>
    <row r="212" spans="1:1">
      <c r="A212" s="369"/>
    </row>
    <row r="213" spans="1:1">
      <c r="A213" s="369"/>
    </row>
    <row r="214" spans="1:1">
      <c r="A214" s="369"/>
    </row>
    <row r="215" spans="1:1">
      <c r="A215" s="369"/>
    </row>
    <row r="216" spans="1:1">
      <c r="A216" s="369"/>
    </row>
    <row r="217" spans="1:1">
      <c r="A217" s="369"/>
    </row>
    <row r="218" spans="1:1">
      <c r="A218" s="369"/>
    </row>
    <row r="219" spans="1:1">
      <c r="A219" s="369"/>
    </row>
    <row r="220" spans="1:1">
      <c r="A220" s="369"/>
    </row>
    <row r="221" spans="1:1">
      <c r="A221" s="369"/>
    </row>
    <row r="222" spans="1:1">
      <c r="A222" s="369"/>
    </row>
    <row r="223" spans="1:1">
      <c r="A223" s="369"/>
    </row>
    <row r="224" spans="1:1">
      <c r="A224" s="369"/>
    </row>
    <row r="225" spans="1:1">
      <c r="A225" s="369"/>
    </row>
    <row r="226" spans="1:1">
      <c r="A226" s="369"/>
    </row>
    <row r="227" spans="1:1">
      <c r="A227" s="369"/>
    </row>
    <row r="228" spans="1:1">
      <c r="A228" s="369"/>
    </row>
    <row r="229" spans="1:1">
      <c r="A229" s="369"/>
    </row>
    <row r="230" spans="1:1">
      <c r="A230" s="369"/>
    </row>
    <row r="231" spans="1:1">
      <c r="A231" s="369"/>
    </row>
    <row r="232" spans="1:1">
      <c r="A232" s="369"/>
    </row>
    <row r="233" spans="1:1">
      <c r="A233" s="369"/>
    </row>
    <row r="234" spans="1:1">
      <c r="A234" s="369"/>
    </row>
    <row r="235" spans="1:1">
      <c r="A235" s="369"/>
    </row>
    <row r="236" spans="1:1">
      <c r="A236" s="369"/>
    </row>
    <row r="237" spans="1:1">
      <c r="A237" s="369"/>
    </row>
    <row r="238" spans="1:1">
      <c r="A238" s="369"/>
    </row>
    <row r="239" spans="1:1">
      <c r="A239" s="369"/>
    </row>
    <row r="240" spans="1:1">
      <c r="A240" s="369"/>
    </row>
    <row r="241" spans="1:1">
      <c r="A241" s="369"/>
    </row>
    <row r="242" spans="1:1">
      <c r="A242" s="369"/>
    </row>
    <row r="243" spans="1:1">
      <c r="A243" s="369"/>
    </row>
    <row r="244" spans="1:1">
      <c r="A244" s="369"/>
    </row>
    <row r="245" spans="1:1">
      <c r="A245" s="369"/>
    </row>
    <row r="246" spans="1:1">
      <c r="A246" s="369"/>
    </row>
    <row r="247" spans="1:1">
      <c r="A247" s="369"/>
    </row>
    <row r="248" spans="1:1">
      <c r="A248" s="369"/>
    </row>
    <row r="249" spans="1:1">
      <c r="A249" s="369"/>
    </row>
    <row r="250" spans="1:1">
      <c r="A250" s="369"/>
    </row>
    <row r="251" spans="1:1">
      <c r="A251" s="369"/>
    </row>
    <row r="252" spans="1:1">
      <c r="A252" s="369"/>
    </row>
    <row r="253" spans="1:1">
      <c r="A253" s="369"/>
    </row>
    <row r="254" spans="1:1">
      <c r="A254" s="369"/>
    </row>
    <row r="255" spans="1:1">
      <c r="A255" s="369"/>
    </row>
    <row r="256" spans="1:1">
      <c r="A256" s="369"/>
    </row>
    <row r="257" spans="1:1">
      <c r="A257" s="369"/>
    </row>
    <row r="258" spans="1:1">
      <c r="A258" s="369"/>
    </row>
    <row r="259" spans="1:1">
      <c r="A259" s="369"/>
    </row>
    <row r="260" spans="1:1">
      <c r="A260" s="369"/>
    </row>
    <row r="261" spans="1:1">
      <c r="A261" s="369"/>
    </row>
    <row r="262" spans="1:1">
      <c r="A262" s="369"/>
    </row>
    <row r="263" spans="1:1">
      <c r="A263" s="369"/>
    </row>
    <row r="264" spans="1:1">
      <c r="A264" s="369"/>
    </row>
    <row r="265" spans="1:1">
      <c r="A265" s="369"/>
    </row>
    <row r="266" spans="1:1">
      <c r="A266" s="369"/>
    </row>
    <row r="267" spans="1:1">
      <c r="A267" s="369"/>
    </row>
    <row r="268" spans="1:1">
      <c r="A268" s="369"/>
    </row>
    <row r="269" spans="1:1">
      <c r="A269" s="369"/>
    </row>
    <row r="270" spans="1:1">
      <c r="A270" s="369"/>
    </row>
    <row r="271" spans="1:1">
      <c r="A271" s="369"/>
    </row>
    <row r="272" spans="1:1">
      <c r="A272" s="369"/>
    </row>
    <row r="273" spans="1:1">
      <c r="A273" s="369"/>
    </row>
    <row r="274" spans="1:1">
      <c r="A274" s="369"/>
    </row>
    <row r="275" spans="1:1">
      <c r="A275" s="369"/>
    </row>
    <row r="276" spans="1:1">
      <c r="A276" s="369"/>
    </row>
    <row r="277" spans="1:1">
      <c r="A277" s="369"/>
    </row>
    <row r="278" spans="1:1">
      <c r="A278" s="369"/>
    </row>
    <row r="279" spans="1:1">
      <c r="A279" s="369"/>
    </row>
    <row r="280" spans="1:1">
      <c r="A280" s="369"/>
    </row>
    <row r="281" spans="1:1">
      <c r="A281" s="369"/>
    </row>
    <row r="282" spans="1:1">
      <c r="A282" s="369"/>
    </row>
    <row r="283" spans="1:1">
      <c r="A283" s="369"/>
    </row>
    <row r="284" spans="1:1">
      <c r="A284" s="369"/>
    </row>
    <row r="285" spans="1:1">
      <c r="A285" s="369"/>
    </row>
    <row r="286" spans="1:1">
      <c r="A286" s="369"/>
    </row>
    <row r="287" spans="1:1">
      <c r="A287" s="369"/>
    </row>
    <row r="288" spans="1:1">
      <c r="A288" s="369"/>
    </row>
    <row r="289" spans="1:1">
      <c r="A289" s="369"/>
    </row>
    <row r="290" spans="1:1">
      <c r="A290" s="369"/>
    </row>
    <row r="291" spans="1:1">
      <c r="A291" s="369"/>
    </row>
    <row r="292" spans="1:1">
      <c r="A292" s="369"/>
    </row>
    <row r="293" spans="1:1">
      <c r="A293" s="369"/>
    </row>
    <row r="294" spans="1:1">
      <c r="A294" s="369"/>
    </row>
    <row r="295" spans="1:1">
      <c r="A295" s="369"/>
    </row>
    <row r="296" spans="1:1">
      <c r="A296" s="369"/>
    </row>
    <row r="297" spans="1:1">
      <c r="A297" s="369"/>
    </row>
    <row r="298" spans="1:1">
      <c r="A298" s="369"/>
    </row>
    <row r="299" spans="1:1">
      <c r="A299" s="369"/>
    </row>
    <row r="300" spans="1:1">
      <c r="A300" s="369"/>
    </row>
    <row r="301" spans="1:1">
      <c r="A301" s="369"/>
    </row>
    <row r="302" spans="1:1">
      <c r="A302" s="369"/>
    </row>
    <row r="303" spans="1:1">
      <c r="A303" s="369"/>
    </row>
    <row r="304" spans="1:1">
      <c r="A304" s="369"/>
    </row>
    <row r="305" spans="1:1">
      <c r="A305" s="369"/>
    </row>
    <row r="306" spans="1:1">
      <c r="A306" s="369"/>
    </row>
    <row r="307" spans="1:1">
      <c r="A307" s="369"/>
    </row>
    <row r="308" spans="1:1">
      <c r="A308" s="369"/>
    </row>
    <row r="309" spans="1:1">
      <c r="A309" s="369"/>
    </row>
    <row r="310" spans="1:1">
      <c r="A310" s="369"/>
    </row>
    <row r="311" spans="1:1">
      <c r="A311" s="369"/>
    </row>
    <row r="312" spans="1:1">
      <c r="A312" s="369"/>
    </row>
    <row r="313" spans="1:1">
      <c r="A313" s="369"/>
    </row>
    <row r="314" spans="1:1">
      <c r="A314" s="369"/>
    </row>
    <row r="315" spans="1:1">
      <c r="A315" s="369"/>
    </row>
    <row r="316" spans="1:1">
      <c r="A316" s="369"/>
    </row>
    <row r="317" spans="1:1">
      <c r="A317" s="369"/>
    </row>
    <row r="318" spans="1:1">
      <c r="A318" s="369"/>
    </row>
    <row r="319" spans="1:1">
      <c r="A319" s="369"/>
    </row>
    <row r="320" spans="1:1">
      <c r="A320" s="369"/>
    </row>
    <row r="321" spans="1:1">
      <c r="A321" s="369"/>
    </row>
    <row r="322" spans="1:1">
      <c r="A322" s="369"/>
    </row>
    <row r="323" spans="1:1">
      <c r="A323" s="369"/>
    </row>
    <row r="324" spans="1:1">
      <c r="A324" s="369"/>
    </row>
  </sheetData>
  <mergeCells count="14">
    <mergeCell ref="C99:F99"/>
    <mergeCell ref="H99:J99"/>
    <mergeCell ref="A7:K7"/>
    <mergeCell ref="C98:F98"/>
    <mergeCell ref="H98:J98"/>
    <mergeCell ref="A2:K2"/>
    <mergeCell ref="A4:A5"/>
    <mergeCell ref="B4:B5"/>
    <mergeCell ref="C4:C5"/>
    <mergeCell ref="D4:D5"/>
    <mergeCell ref="E4:E5"/>
    <mergeCell ref="F4:F5"/>
    <mergeCell ref="G4:J4"/>
    <mergeCell ref="K4:K5"/>
  </mergeCells>
  <phoneticPr fontId="3" type="noConversion"/>
  <pageMargins left="0.59055118110236227" right="0.59055118110236227" top="0.98425196850393704" bottom="0.59055118110236227" header="0" footer="0"/>
  <pageSetup paperSize="9" scale="50" orientation="landscape" r:id="rId1"/>
  <headerFooter alignWithMargins="0"/>
  <ignoredErrors>
    <ignoredError sqref="F9 F52 F95 F48 F18:F19 F70 F64 F59 F40 F82:F85 F86:F87 F67 F75" formula="1"/>
    <ignoredError sqref="G88:J88 E88" evalError="1"/>
    <ignoredError sqref="D48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2:J288"/>
  <sheetViews>
    <sheetView view="pageBreakPreview" zoomScale="80" zoomScaleSheetLayoutView="80" workbookViewId="0">
      <selection activeCell="M10" sqref="M10"/>
    </sheetView>
  </sheetViews>
  <sheetFormatPr defaultRowHeight="18.75"/>
  <cols>
    <col min="1" max="1" width="50.7109375" style="3" customWidth="1"/>
    <col min="2" max="2" width="9.42578125" style="506" customWidth="1"/>
    <col min="3" max="3" width="16.140625" style="506" customWidth="1"/>
    <col min="4" max="4" width="16.7109375" style="506" customWidth="1"/>
    <col min="5" max="5" width="16.140625" style="506" customWidth="1"/>
    <col min="6" max="6" width="16" style="506" customWidth="1"/>
    <col min="7" max="7" width="16.28515625" style="3" customWidth="1"/>
    <col min="8" max="8" width="16.85546875" style="3" customWidth="1"/>
    <col min="9" max="9" width="16.140625" style="3" customWidth="1"/>
    <col min="10" max="10" width="18.28515625" style="3" customWidth="1"/>
    <col min="11" max="16384" width="9.140625" style="3"/>
  </cols>
  <sheetData>
    <row r="2" spans="1:10">
      <c r="A2" s="576" t="s">
        <v>425</v>
      </c>
      <c r="B2" s="576"/>
      <c r="C2" s="576"/>
      <c r="D2" s="576"/>
      <c r="E2" s="576"/>
      <c r="F2" s="576"/>
      <c r="G2" s="576"/>
      <c r="H2" s="576"/>
    </row>
    <row r="3" spans="1:10">
      <c r="A3" s="502"/>
      <c r="B3" s="100"/>
      <c r="C3" s="502"/>
      <c r="D3" s="502"/>
      <c r="E3" s="502"/>
      <c r="F3" s="100"/>
      <c r="G3" s="502"/>
      <c r="H3" s="502"/>
      <c r="J3" s="3" t="s">
        <v>402</v>
      </c>
    </row>
    <row r="4" spans="1:10" ht="41.25" customHeight="1">
      <c r="A4" s="577" t="s">
        <v>165</v>
      </c>
      <c r="B4" s="579" t="s">
        <v>17</v>
      </c>
      <c r="C4" s="581" t="s">
        <v>606</v>
      </c>
      <c r="D4" s="581" t="s">
        <v>607</v>
      </c>
      <c r="E4" s="583" t="s">
        <v>602</v>
      </c>
      <c r="F4" s="581" t="s">
        <v>608</v>
      </c>
      <c r="G4" s="585" t="s">
        <v>335</v>
      </c>
      <c r="H4" s="586"/>
      <c r="I4" s="586"/>
      <c r="J4" s="587"/>
    </row>
    <row r="5" spans="1:10" ht="54" customHeight="1">
      <c r="A5" s="578"/>
      <c r="B5" s="580"/>
      <c r="C5" s="582"/>
      <c r="D5" s="582"/>
      <c r="E5" s="584"/>
      <c r="F5" s="582"/>
      <c r="G5" s="504" t="s">
        <v>128</v>
      </c>
      <c r="H5" s="504" t="s">
        <v>129</v>
      </c>
      <c r="I5" s="504" t="s">
        <v>130</v>
      </c>
      <c r="J5" s="504" t="s">
        <v>63</v>
      </c>
    </row>
    <row r="6" spans="1:10" ht="23.25" customHeight="1">
      <c r="A6" s="512">
        <v>1</v>
      </c>
      <c r="B6" s="511">
        <v>2</v>
      </c>
      <c r="C6" s="511">
        <v>3</v>
      </c>
      <c r="D6" s="511">
        <v>4</v>
      </c>
      <c r="E6" s="511">
        <v>5</v>
      </c>
      <c r="F6" s="511">
        <v>6</v>
      </c>
      <c r="G6" s="511">
        <v>7</v>
      </c>
      <c r="H6" s="511">
        <v>8</v>
      </c>
      <c r="I6" s="512">
        <v>9</v>
      </c>
      <c r="J6" s="512">
        <v>10</v>
      </c>
    </row>
    <row r="7" spans="1:10" ht="63.75" customHeight="1">
      <c r="A7" s="370" t="s">
        <v>405</v>
      </c>
      <c r="B7" s="371">
        <v>1018</v>
      </c>
      <c r="C7" s="257">
        <f>SUM(C8:C28)</f>
        <v>-1665</v>
      </c>
      <c r="D7" s="257">
        <v>-1400</v>
      </c>
      <c r="E7" s="257">
        <f t="shared" ref="E7:J7" si="0">SUM(E8:E28)</f>
        <v>-1505</v>
      </c>
      <c r="F7" s="257">
        <f t="shared" si="0"/>
        <v>-1400</v>
      </c>
      <c r="G7" s="257">
        <f t="shared" si="0"/>
        <v>-350</v>
      </c>
      <c r="H7" s="257">
        <f t="shared" si="0"/>
        <v>-350</v>
      </c>
      <c r="I7" s="257">
        <f t="shared" si="0"/>
        <v>-350</v>
      </c>
      <c r="J7" s="257">
        <f t="shared" si="0"/>
        <v>-350</v>
      </c>
    </row>
    <row r="8" spans="1:10" ht="24.75" customHeight="1">
      <c r="A8" s="443" t="s">
        <v>31</v>
      </c>
      <c r="B8" s="371"/>
      <c r="C8" s="446">
        <v>-13</v>
      </c>
      <c r="D8" s="510">
        <v>-20</v>
      </c>
      <c r="E8" s="510">
        <v>0</v>
      </c>
      <c r="F8" s="510">
        <f>SUM(G8:J8)</f>
        <v>0</v>
      </c>
      <c r="G8" s="510">
        <v>0</v>
      </c>
      <c r="H8" s="510">
        <v>0</v>
      </c>
      <c r="I8" s="510">
        <v>0</v>
      </c>
      <c r="J8" s="510">
        <v>0</v>
      </c>
    </row>
    <row r="9" spans="1:10" ht="28.5" customHeight="1">
      <c r="A9" s="443" t="s">
        <v>477</v>
      </c>
      <c r="B9" s="371"/>
      <c r="C9" s="446">
        <v>-2</v>
      </c>
      <c r="D9" s="510">
        <v>-1</v>
      </c>
      <c r="E9" s="510">
        <v>-1</v>
      </c>
      <c r="F9" s="510">
        <f>SUM(G9:J9)</f>
        <v>-1</v>
      </c>
      <c r="G9" s="510">
        <v>0</v>
      </c>
      <c r="H9" s="510">
        <v>0</v>
      </c>
      <c r="I9" s="510">
        <v>-1</v>
      </c>
      <c r="J9" s="510">
        <v>0</v>
      </c>
    </row>
    <row r="10" spans="1:10" ht="27.75" customHeight="1">
      <c r="A10" s="443" t="s">
        <v>478</v>
      </c>
      <c r="B10" s="371"/>
      <c r="C10" s="446">
        <v>-52</v>
      </c>
      <c r="D10" s="510">
        <v>-52</v>
      </c>
      <c r="E10" s="510">
        <v>-50</v>
      </c>
      <c r="F10" s="510">
        <f>SUM(G10:J10)</f>
        <v>-52</v>
      </c>
      <c r="G10" s="510">
        <v>-13</v>
      </c>
      <c r="H10" s="510">
        <v>-13</v>
      </c>
      <c r="I10" s="510">
        <v>-13</v>
      </c>
      <c r="J10" s="510">
        <v>-13</v>
      </c>
    </row>
    <row r="11" spans="1:10" ht="30" customHeight="1">
      <c r="A11" s="443" t="s">
        <v>479</v>
      </c>
      <c r="B11" s="371"/>
      <c r="C11" s="446">
        <v>-72</v>
      </c>
      <c r="D11" s="510">
        <v>-50</v>
      </c>
      <c r="E11" s="510">
        <v>0</v>
      </c>
      <c r="F11" s="510">
        <f>SUM(G11:J11)</f>
        <v>0</v>
      </c>
      <c r="G11" s="510">
        <v>0</v>
      </c>
      <c r="H11" s="510">
        <v>0</v>
      </c>
      <c r="I11" s="510">
        <v>0</v>
      </c>
      <c r="J11" s="510">
        <v>0</v>
      </c>
    </row>
    <row r="12" spans="1:10" ht="32.25" customHeight="1">
      <c r="A12" s="443" t="s">
        <v>480</v>
      </c>
      <c r="B12" s="371"/>
      <c r="C12" s="446">
        <v>-5</v>
      </c>
      <c r="D12" s="510">
        <v>-4</v>
      </c>
      <c r="E12" s="510">
        <v>-4</v>
      </c>
      <c r="F12" s="510">
        <f>SUM(G12:J12)</f>
        <v>-4</v>
      </c>
      <c r="G12" s="510">
        <v>-1</v>
      </c>
      <c r="H12" s="510">
        <v>-1</v>
      </c>
      <c r="I12" s="510">
        <v>-1</v>
      </c>
      <c r="J12" s="510">
        <v>-1</v>
      </c>
    </row>
    <row r="13" spans="1:10" ht="34.5" customHeight="1">
      <c r="A13" s="443" t="s">
        <v>481</v>
      </c>
      <c r="B13" s="371"/>
      <c r="C13" s="446">
        <v>-4</v>
      </c>
      <c r="D13" s="510">
        <v>0</v>
      </c>
      <c r="E13" s="510">
        <v>0</v>
      </c>
      <c r="F13" s="257">
        <v>0</v>
      </c>
      <c r="G13" s="257">
        <v>0</v>
      </c>
      <c r="H13" s="257">
        <v>0</v>
      </c>
      <c r="I13" s="257">
        <v>0</v>
      </c>
      <c r="J13" s="257">
        <v>0</v>
      </c>
    </row>
    <row r="14" spans="1:10" ht="30" customHeight="1">
      <c r="A14" s="443" t="s">
        <v>482</v>
      </c>
      <c r="B14" s="371"/>
      <c r="C14" s="446">
        <v>-732</v>
      </c>
      <c r="D14" s="510">
        <v>-700</v>
      </c>
      <c r="E14" s="510">
        <v>-730</v>
      </c>
      <c r="F14" s="510">
        <f>SUM(G14:J14)</f>
        <v>-700</v>
      </c>
      <c r="G14" s="510">
        <v>-175</v>
      </c>
      <c r="H14" s="510">
        <v>-175</v>
      </c>
      <c r="I14" s="510">
        <v>-175</v>
      </c>
      <c r="J14" s="510">
        <v>-175</v>
      </c>
    </row>
    <row r="15" spans="1:10" ht="33.75" customHeight="1">
      <c r="A15" s="443" t="s">
        <v>483</v>
      </c>
      <c r="B15" s="371"/>
      <c r="C15" s="446">
        <v>-47</v>
      </c>
      <c r="D15" s="510">
        <v>-50</v>
      </c>
      <c r="E15" s="510">
        <v>-47</v>
      </c>
      <c r="F15" s="510">
        <f>SUM(G15:J15)</f>
        <v>-50</v>
      </c>
      <c r="G15" s="510">
        <v>-13</v>
      </c>
      <c r="H15" s="510">
        <v>-13</v>
      </c>
      <c r="I15" s="510">
        <v>-12</v>
      </c>
      <c r="J15" s="510">
        <v>-12</v>
      </c>
    </row>
    <row r="16" spans="1:10" ht="32.25" customHeight="1">
      <c r="A16" s="443" t="s">
        <v>485</v>
      </c>
      <c r="B16" s="371"/>
      <c r="C16" s="446">
        <v>-22</v>
      </c>
      <c r="D16" s="510">
        <v>-24</v>
      </c>
      <c r="E16" s="510">
        <v>-13</v>
      </c>
      <c r="F16" s="510">
        <f t="shared" ref="F16:F24" si="1">SUM(G16:J16)</f>
        <v>-24</v>
      </c>
      <c r="G16" s="510">
        <v>-6</v>
      </c>
      <c r="H16" s="510">
        <v>-6</v>
      </c>
      <c r="I16" s="510">
        <v>-6</v>
      </c>
      <c r="J16" s="510">
        <v>-6</v>
      </c>
    </row>
    <row r="17" spans="1:10" ht="34.5" customHeight="1">
      <c r="A17" s="443" t="s">
        <v>629</v>
      </c>
      <c r="B17" s="371"/>
      <c r="C17" s="446">
        <v>-7</v>
      </c>
      <c r="D17" s="510">
        <v>0</v>
      </c>
      <c r="E17" s="510">
        <v>0</v>
      </c>
      <c r="F17" s="510">
        <f t="shared" si="1"/>
        <v>0</v>
      </c>
      <c r="G17" s="510">
        <v>0</v>
      </c>
      <c r="H17" s="510">
        <v>0</v>
      </c>
      <c r="I17" s="510">
        <v>0</v>
      </c>
      <c r="J17" s="510">
        <v>0</v>
      </c>
    </row>
    <row r="18" spans="1:10" ht="30.75" customHeight="1">
      <c r="A18" s="443" t="s">
        <v>486</v>
      </c>
      <c r="B18" s="371"/>
      <c r="C18" s="446">
        <v>-365</v>
      </c>
      <c r="D18" s="510">
        <v>-250</v>
      </c>
      <c r="E18" s="510">
        <v>-365</v>
      </c>
      <c r="F18" s="510">
        <f t="shared" ref="F18" si="2">SUM(G18:J18)</f>
        <v>-360</v>
      </c>
      <c r="G18" s="510">
        <v>-90</v>
      </c>
      <c r="H18" s="510">
        <v>-90</v>
      </c>
      <c r="I18" s="510">
        <v>-90</v>
      </c>
      <c r="J18" s="510">
        <v>-90</v>
      </c>
    </row>
    <row r="19" spans="1:10" ht="28.5" customHeight="1">
      <c r="A19" s="443" t="s">
        <v>494</v>
      </c>
      <c r="B19" s="371"/>
      <c r="C19" s="446">
        <v>-22</v>
      </c>
      <c r="D19" s="510">
        <v>-20</v>
      </c>
      <c r="E19" s="510">
        <v>-25</v>
      </c>
      <c r="F19" s="510">
        <f t="shared" si="1"/>
        <v>-24</v>
      </c>
      <c r="G19" s="510">
        <v>-6</v>
      </c>
      <c r="H19" s="510">
        <v>-6</v>
      </c>
      <c r="I19" s="510">
        <v>-6</v>
      </c>
      <c r="J19" s="510">
        <v>-6</v>
      </c>
    </row>
    <row r="20" spans="1:10" ht="30.75" customHeight="1">
      <c r="A20" s="443" t="s">
        <v>495</v>
      </c>
      <c r="B20" s="371"/>
      <c r="C20" s="446">
        <v>-15</v>
      </c>
      <c r="D20" s="510">
        <v>-15</v>
      </c>
      <c r="E20" s="510">
        <v>-17</v>
      </c>
      <c r="F20" s="510">
        <f t="shared" si="1"/>
        <v>-18</v>
      </c>
      <c r="G20" s="510">
        <v>-4</v>
      </c>
      <c r="H20" s="510">
        <v>-4</v>
      </c>
      <c r="I20" s="510">
        <v>-5</v>
      </c>
      <c r="J20" s="510">
        <v>-5</v>
      </c>
    </row>
    <row r="21" spans="1:10" ht="30.75" customHeight="1">
      <c r="A21" s="443" t="s">
        <v>551</v>
      </c>
      <c r="B21" s="371"/>
      <c r="C21" s="446">
        <v>-76</v>
      </c>
      <c r="D21" s="510">
        <v>-50</v>
      </c>
      <c r="E21" s="510">
        <v>-10</v>
      </c>
      <c r="F21" s="510">
        <f t="shared" si="1"/>
        <v>0</v>
      </c>
      <c r="G21" s="510">
        <v>0</v>
      </c>
      <c r="H21" s="510">
        <v>0</v>
      </c>
      <c r="I21" s="510">
        <v>0</v>
      </c>
      <c r="J21" s="510">
        <v>0</v>
      </c>
    </row>
    <row r="22" spans="1:10" ht="32.25" customHeight="1">
      <c r="A22" s="443" t="s">
        <v>552</v>
      </c>
      <c r="B22" s="371"/>
      <c r="C22" s="446">
        <v>-35</v>
      </c>
      <c r="D22" s="510">
        <v>0</v>
      </c>
      <c r="E22" s="510">
        <v>0</v>
      </c>
      <c r="F22" s="510">
        <f t="shared" si="1"/>
        <v>0</v>
      </c>
      <c r="G22" s="510">
        <v>0</v>
      </c>
      <c r="H22" s="510">
        <v>0</v>
      </c>
      <c r="I22" s="510">
        <v>0</v>
      </c>
      <c r="J22" s="510">
        <v>0</v>
      </c>
    </row>
    <row r="23" spans="1:10" ht="28.5" customHeight="1">
      <c r="A23" s="443" t="s">
        <v>487</v>
      </c>
      <c r="B23" s="371"/>
      <c r="C23" s="446">
        <v>-28</v>
      </c>
      <c r="D23" s="510">
        <v>-24</v>
      </c>
      <c r="E23" s="510">
        <v>-40</v>
      </c>
      <c r="F23" s="510">
        <f t="shared" si="1"/>
        <v>-50</v>
      </c>
      <c r="G23" s="510">
        <v>-13</v>
      </c>
      <c r="H23" s="510">
        <v>-13</v>
      </c>
      <c r="I23" s="510">
        <v>-12</v>
      </c>
      <c r="J23" s="510">
        <v>-12</v>
      </c>
    </row>
    <row r="24" spans="1:10" ht="27" customHeight="1">
      <c r="A24" s="443" t="s">
        <v>488</v>
      </c>
      <c r="B24" s="371"/>
      <c r="C24" s="446">
        <v>0</v>
      </c>
      <c r="D24" s="510">
        <v>-2</v>
      </c>
      <c r="E24" s="510">
        <v>0</v>
      </c>
      <c r="F24" s="510">
        <f t="shared" si="1"/>
        <v>0</v>
      </c>
      <c r="G24" s="510">
        <v>0</v>
      </c>
      <c r="H24" s="510">
        <v>0</v>
      </c>
      <c r="I24" s="510">
        <v>0</v>
      </c>
      <c r="J24" s="510">
        <v>0</v>
      </c>
    </row>
    <row r="25" spans="1:10" ht="34.5" customHeight="1">
      <c r="A25" s="443" t="s">
        <v>489</v>
      </c>
      <c r="B25" s="371"/>
      <c r="C25" s="446">
        <v>-9</v>
      </c>
      <c r="D25" s="510">
        <v>-10</v>
      </c>
      <c r="E25" s="510">
        <v>-8</v>
      </c>
      <c r="F25" s="510">
        <f>SUM(G25:J25)</f>
        <v>-8</v>
      </c>
      <c r="G25" s="510">
        <v>-2</v>
      </c>
      <c r="H25" s="510">
        <v>-2</v>
      </c>
      <c r="I25" s="510">
        <v>-2</v>
      </c>
      <c r="J25" s="510">
        <v>-2</v>
      </c>
    </row>
    <row r="26" spans="1:10" ht="28.5" customHeight="1">
      <c r="A26" s="443" t="s">
        <v>498</v>
      </c>
      <c r="B26" s="371"/>
      <c r="C26" s="446">
        <v>-24</v>
      </c>
      <c r="D26" s="510">
        <v>-20</v>
      </c>
      <c r="E26" s="510">
        <v>-24</v>
      </c>
      <c r="F26" s="510">
        <f>SUM(G26:J26)</f>
        <v>-20</v>
      </c>
      <c r="G26" s="510">
        <v>-5</v>
      </c>
      <c r="H26" s="510">
        <v>-5</v>
      </c>
      <c r="I26" s="510">
        <v>-5</v>
      </c>
      <c r="J26" s="510">
        <v>-5</v>
      </c>
    </row>
    <row r="27" spans="1:10" ht="28.5" customHeight="1">
      <c r="A27" s="443" t="s">
        <v>490</v>
      </c>
      <c r="B27" s="444"/>
      <c r="C27" s="446">
        <v>-117</v>
      </c>
      <c r="D27" s="510">
        <v>-105</v>
      </c>
      <c r="E27" s="445">
        <v>-168</v>
      </c>
      <c r="F27" s="510">
        <f>SUM(G27:J27)</f>
        <v>-74</v>
      </c>
      <c r="G27" s="445">
        <v>-18</v>
      </c>
      <c r="H27" s="445">
        <v>-18</v>
      </c>
      <c r="I27" s="445">
        <v>-18</v>
      </c>
      <c r="J27" s="445">
        <v>-20</v>
      </c>
    </row>
    <row r="28" spans="1:10" ht="37.5" customHeight="1">
      <c r="A28" s="443" t="s">
        <v>491</v>
      </c>
      <c r="B28" s="511"/>
      <c r="C28" s="446">
        <v>-18</v>
      </c>
      <c r="D28" s="510">
        <v>-3</v>
      </c>
      <c r="E28" s="510">
        <v>-3</v>
      </c>
      <c r="F28" s="510">
        <f>SUM(G28:J28)</f>
        <v>-15</v>
      </c>
      <c r="G28" s="510">
        <v>-4</v>
      </c>
      <c r="H28" s="510">
        <v>-4</v>
      </c>
      <c r="I28" s="510">
        <v>-4</v>
      </c>
      <c r="J28" s="510">
        <v>-3</v>
      </c>
    </row>
    <row r="29" spans="1:10" s="38" customFormat="1" ht="46.5" customHeight="1">
      <c r="A29" s="370" t="s">
        <v>403</v>
      </c>
      <c r="B29" s="283">
        <v>1049</v>
      </c>
      <c r="C29" s="517">
        <f>SUM(C30:C39)</f>
        <v>-503</v>
      </c>
      <c r="D29" s="258">
        <f>SUM(D30:D38)</f>
        <v>-495</v>
      </c>
      <c r="E29" s="258">
        <f t="shared" ref="E29:J29" si="3">SUM(E30:E39)</f>
        <v>-430</v>
      </c>
      <c r="F29" s="257">
        <f t="shared" si="3"/>
        <v>-495</v>
      </c>
      <c r="G29" s="257">
        <f t="shared" si="3"/>
        <v>-125</v>
      </c>
      <c r="H29" s="257">
        <f t="shared" si="3"/>
        <v>-125</v>
      </c>
      <c r="I29" s="257">
        <f t="shared" si="3"/>
        <v>-125</v>
      </c>
      <c r="J29" s="257">
        <f t="shared" si="3"/>
        <v>-120</v>
      </c>
    </row>
    <row r="30" spans="1:10" s="38" customFormat="1" ht="31.5" customHeight="1">
      <c r="A30" s="509" t="s">
        <v>492</v>
      </c>
      <c r="B30" s="283"/>
      <c r="C30" s="446">
        <v>-1</v>
      </c>
      <c r="D30" s="257">
        <v>0</v>
      </c>
      <c r="E30" s="258">
        <v>0</v>
      </c>
      <c r="F30" s="257">
        <v>0</v>
      </c>
      <c r="G30" s="258">
        <v>0</v>
      </c>
      <c r="H30" s="258">
        <v>0</v>
      </c>
      <c r="I30" s="258">
        <v>0</v>
      </c>
      <c r="J30" s="258">
        <v>0</v>
      </c>
    </row>
    <row r="31" spans="1:10" s="38" customFormat="1" ht="36.75" customHeight="1">
      <c r="A31" s="509" t="s">
        <v>493</v>
      </c>
      <c r="B31" s="283"/>
      <c r="C31" s="446">
        <v>-188</v>
      </c>
      <c r="D31" s="510">
        <v>-170</v>
      </c>
      <c r="E31" s="510">
        <v>-90</v>
      </c>
      <c r="F31" s="510">
        <f>SUM(G31:J31)</f>
        <v>-159</v>
      </c>
      <c r="G31" s="158">
        <v>-40</v>
      </c>
      <c r="H31" s="158">
        <v>-40</v>
      </c>
      <c r="I31" s="158">
        <v>-39</v>
      </c>
      <c r="J31" s="158">
        <v>-40</v>
      </c>
    </row>
    <row r="32" spans="1:10" s="38" customFormat="1" ht="36.75" customHeight="1">
      <c r="A32" s="509" t="s">
        <v>496</v>
      </c>
      <c r="B32" s="283"/>
      <c r="C32" s="446">
        <v>-148</v>
      </c>
      <c r="D32" s="510">
        <v>-160</v>
      </c>
      <c r="E32" s="510">
        <v>-165</v>
      </c>
      <c r="F32" s="510">
        <f>SUM(G32:J32)</f>
        <v>-160</v>
      </c>
      <c r="G32" s="158">
        <v>-40</v>
      </c>
      <c r="H32" s="158">
        <v>-40</v>
      </c>
      <c r="I32" s="158">
        <v>-40</v>
      </c>
      <c r="J32" s="158">
        <v>-40</v>
      </c>
    </row>
    <row r="33" spans="1:10" s="38" customFormat="1" ht="32.25" customHeight="1">
      <c r="A33" s="509" t="s">
        <v>497</v>
      </c>
      <c r="B33" s="283"/>
      <c r="C33" s="446">
        <v>-90</v>
      </c>
      <c r="D33" s="510">
        <v>-95</v>
      </c>
      <c r="E33" s="510">
        <v>-95</v>
      </c>
      <c r="F33" s="510">
        <f>SUM(G33:J33)</f>
        <v>-95</v>
      </c>
      <c r="G33" s="510">
        <v>-25</v>
      </c>
      <c r="H33" s="510">
        <v>-25</v>
      </c>
      <c r="I33" s="510">
        <v>-25</v>
      </c>
      <c r="J33" s="510">
        <v>-20</v>
      </c>
    </row>
    <row r="34" spans="1:10" s="38" customFormat="1" ht="29.25" customHeight="1">
      <c r="A34" s="509" t="s">
        <v>499</v>
      </c>
      <c r="B34" s="283"/>
      <c r="C34" s="446">
        <v>-19</v>
      </c>
      <c r="D34" s="510">
        <v>-20</v>
      </c>
      <c r="E34" s="510">
        <v>-20</v>
      </c>
      <c r="F34" s="510">
        <f>SUM(G34:J34)</f>
        <v>-20</v>
      </c>
      <c r="G34" s="510">
        <v>-5</v>
      </c>
      <c r="H34" s="510">
        <v>-5</v>
      </c>
      <c r="I34" s="510">
        <v>-5</v>
      </c>
      <c r="J34" s="510">
        <v>-5</v>
      </c>
    </row>
    <row r="35" spans="1:10" s="38" customFormat="1" ht="69" customHeight="1">
      <c r="A35" s="509" t="s">
        <v>590</v>
      </c>
      <c r="B35" s="283"/>
      <c r="C35" s="446">
        <v>0</v>
      </c>
      <c r="D35" s="510">
        <v>-1</v>
      </c>
      <c r="E35" s="510">
        <v>-1</v>
      </c>
      <c r="F35" s="510">
        <f>SUM(G35:J35)</f>
        <v>-1</v>
      </c>
      <c r="G35" s="510">
        <v>0</v>
      </c>
      <c r="H35" s="510">
        <v>0</v>
      </c>
      <c r="I35" s="510">
        <v>-1</v>
      </c>
      <c r="J35" s="510">
        <v>0</v>
      </c>
    </row>
    <row r="36" spans="1:10" s="38" customFormat="1" ht="36.75" customHeight="1">
      <c r="A36" s="509" t="s">
        <v>500</v>
      </c>
      <c r="B36" s="283"/>
      <c r="C36" s="446">
        <v>0</v>
      </c>
      <c r="D36" s="257">
        <v>0</v>
      </c>
      <c r="E36" s="510">
        <v>0</v>
      </c>
      <c r="F36" s="257">
        <v>0</v>
      </c>
      <c r="G36" s="258">
        <v>0</v>
      </c>
      <c r="H36" s="258">
        <v>0</v>
      </c>
      <c r="I36" s="258">
        <v>0</v>
      </c>
      <c r="J36" s="258">
        <v>0</v>
      </c>
    </row>
    <row r="37" spans="1:10" s="38" customFormat="1" ht="33.75" customHeight="1">
      <c r="A37" s="509" t="s">
        <v>484</v>
      </c>
      <c r="B37" s="283"/>
      <c r="C37" s="446">
        <v>-49</v>
      </c>
      <c r="D37" s="510">
        <v>-49</v>
      </c>
      <c r="E37" s="510">
        <v>-51</v>
      </c>
      <c r="F37" s="510">
        <f>SUM(G37:J37)</f>
        <v>-52</v>
      </c>
      <c r="G37" s="510">
        <v>-13</v>
      </c>
      <c r="H37" s="510">
        <v>-13</v>
      </c>
      <c r="I37" s="510">
        <v>-13</v>
      </c>
      <c r="J37" s="510">
        <v>-13</v>
      </c>
    </row>
    <row r="38" spans="1:10" s="38" customFormat="1" ht="33" customHeight="1">
      <c r="A38" s="509" t="s">
        <v>501</v>
      </c>
      <c r="B38" s="283"/>
      <c r="C38" s="446">
        <v>0</v>
      </c>
      <c r="D38" s="257">
        <v>0</v>
      </c>
      <c r="E38" s="510">
        <v>0</v>
      </c>
      <c r="F38" s="257">
        <v>0</v>
      </c>
      <c r="G38" s="258">
        <v>0</v>
      </c>
      <c r="H38" s="258">
        <v>0</v>
      </c>
      <c r="I38" s="258">
        <v>0</v>
      </c>
      <c r="J38" s="258">
        <v>0</v>
      </c>
    </row>
    <row r="39" spans="1:10" ht="54" customHeight="1">
      <c r="A39" s="509" t="s">
        <v>553</v>
      </c>
      <c r="B39" s="511"/>
      <c r="C39" s="446">
        <v>-8</v>
      </c>
      <c r="D39" s="510">
        <v>0</v>
      </c>
      <c r="E39" s="510">
        <v>-8</v>
      </c>
      <c r="F39" s="510">
        <f>SUM(G39:J39)</f>
        <v>-8</v>
      </c>
      <c r="G39" s="510">
        <v>-2</v>
      </c>
      <c r="H39" s="510">
        <v>-2</v>
      </c>
      <c r="I39" s="510">
        <v>-2</v>
      </c>
      <c r="J39" s="510">
        <v>-2</v>
      </c>
    </row>
    <row r="40" spans="1:10" s="38" customFormat="1" ht="42" customHeight="1">
      <c r="A40" s="370" t="s">
        <v>411</v>
      </c>
      <c r="B40" s="283">
        <v>1067</v>
      </c>
      <c r="C40" s="258">
        <f>SUM(C41:C42)</f>
        <v>-44</v>
      </c>
      <c r="D40" s="258">
        <f>SUM(D41:D42)</f>
        <v>-48</v>
      </c>
      <c r="E40" s="258">
        <f>SUM(E41:E42)</f>
        <v>-45</v>
      </c>
      <c r="F40" s="258">
        <f t="shared" ref="F40" si="4">SUM(G40:J40)</f>
        <v>-45</v>
      </c>
      <c r="G40" s="258">
        <f>SUM(G41:G42)</f>
        <v>-10</v>
      </c>
      <c r="H40" s="258">
        <f>SUM(H41:H42)</f>
        <v>-11</v>
      </c>
      <c r="I40" s="258">
        <f>SUM(I41:I42)</f>
        <v>-12</v>
      </c>
      <c r="J40" s="258">
        <f>SUM(J41:J42)</f>
        <v>-12</v>
      </c>
    </row>
    <row r="41" spans="1:10" s="38" customFormat="1" ht="47.25" customHeight="1">
      <c r="A41" s="509" t="s">
        <v>591</v>
      </c>
      <c r="B41" s="372"/>
      <c r="C41" s="158">
        <v>-43</v>
      </c>
      <c r="D41" s="158">
        <v>-48</v>
      </c>
      <c r="E41" s="158">
        <v>-45</v>
      </c>
      <c r="F41" s="158">
        <f>SUM(G41:J41)</f>
        <v>-45</v>
      </c>
      <c r="G41" s="158">
        <v>-10</v>
      </c>
      <c r="H41" s="158">
        <v>-11</v>
      </c>
      <c r="I41" s="158">
        <v>-12</v>
      </c>
      <c r="J41" s="158">
        <v>-12</v>
      </c>
    </row>
    <row r="42" spans="1:10" s="38" customFormat="1" ht="39" customHeight="1">
      <c r="A42" s="509" t="s">
        <v>554</v>
      </c>
      <c r="B42" s="372"/>
      <c r="C42" s="158">
        <v>-1</v>
      </c>
      <c r="D42" s="158">
        <v>0</v>
      </c>
      <c r="E42" s="158">
        <v>0</v>
      </c>
      <c r="F42" s="158">
        <v>0</v>
      </c>
      <c r="G42" s="158">
        <v>0</v>
      </c>
      <c r="H42" s="158">
        <v>0</v>
      </c>
      <c r="I42" s="158">
        <v>0</v>
      </c>
      <c r="J42" s="158">
        <v>0</v>
      </c>
    </row>
    <row r="43" spans="1:10" s="38" customFormat="1" ht="36" customHeight="1">
      <c r="A43" s="370" t="s">
        <v>245</v>
      </c>
      <c r="B43" s="283">
        <v>1073</v>
      </c>
      <c r="C43" s="258">
        <f t="shared" ref="C43:J43" si="5">SUM(C44:C49)</f>
        <v>904</v>
      </c>
      <c r="D43" s="258">
        <f t="shared" si="5"/>
        <v>920</v>
      </c>
      <c r="E43" s="258">
        <f t="shared" si="5"/>
        <v>2586</v>
      </c>
      <c r="F43" s="258">
        <f t="shared" si="5"/>
        <v>920</v>
      </c>
      <c r="G43" s="258">
        <f t="shared" si="5"/>
        <v>210</v>
      </c>
      <c r="H43" s="258">
        <f t="shared" si="5"/>
        <v>200</v>
      </c>
      <c r="I43" s="258">
        <f t="shared" si="5"/>
        <v>210</v>
      </c>
      <c r="J43" s="258">
        <f t="shared" si="5"/>
        <v>300</v>
      </c>
    </row>
    <row r="44" spans="1:10" s="38" customFormat="1" ht="33.75" customHeight="1">
      <c r="A44" s="509" t="s">
        <v>502</v>
      </c>
      <c r="B44" s="283"/>
      <c r="C44" s="453">
        <v>732</v>
      </c>
      <c r="D44" s="158">
        <v>811</v>
      </c>
      <c r="E44" s="158">
        <v>600</v>
      </c>
      <c r="F44" s="158">
        <f>SUM(G44:J44)</f>
        <v>811</v>
      </c>
      <c r="G44" s="158">
        <v>184</v>
      </c>
      <c r="H44" s="158">
        <v>174</v>
      </c>
      <c r="I44" s="158">
        <v>184</v>
      </c>
      <c r="J44" s="158">
        <v>269</v>
      </c>
    </row>
    <row r="45" spans="1:10" s="38" customFormat="1" ht="26.25" customHeight="1">
      <c r="A45" s="509" t="s">
        <v>503</v>
      </c>
      <c r="B45" s="283"/>
      <c r="C45" s="453">
        <v>3</v>
      </c>
      <c r="D45" s="158">
        <v>4</v>
      </c>
      <c r="E45" s="158">
        <v>0</v>
      </c>
      <c r="F45" s="158">
        <f>SUM(G45:J45)</f>
        <v>4</v>
      </c>
      <c r="G45" s="158">
        <v>1</v>
      </c>
      <c r="H45" s="158">
        <v>1</v>
      </c>
      <c r="I45" s="158">
        <v>1</v>
      </c>
      <c r="J45" s="158">
        <v>1</v>
      </c>
    </row>
    <row r="46" spans="1:10" s="38" customFormat="1" ht="24.75" customHeight="1">
      <c r="A46" s="509" t="s">
        <v>504</v>
      </c>
      <c r="B46" s="283"/>
      <c r="C46" s="158">
        <v>113</v>
      </c>
      <c r="D46" s="158">
        <v>105</v>
      </c>
      <c r="E46" s="158">
        <v>135</v>
      </c>
      <c r="F46" s="158">
        <f>SUM(G46:J46)</f>
        <v>105</v>
      </c>
      <c r="G46" s="158">
        <v>25</v>
      </c>
      <c r="H46" s="158">
        <v>25</v>
      </c>
      <c r="I46" s="158">
        <v>25</v>
      </c>
      <c r="J46" s="158">
        <v>30</v>
      </c>
    </row>
    <row r="47" spans="1:10" s="38" customFormat="1" ht="23.25" customHeight="1">
      <c r="A47" s="509" t="s">
        <v>630</v>
      </c>
      <c r="B47" s="372"/>
      <c r="C47" s="158">
        <v>56</v>
      </c>
      <c r="D47" s="158">
        <v>0</v>
      </c>
      <c r="E47" s="158">
        <v>350</v>
      </c>
      <c r="F47" s="158">
        <f t="shared" ref="F47" si="6">SUM(G47:J47)</f>
        <v>0</v>
      </c>
      <c r="G47" s="158">
        <v>0</v>
      </c>
      <c r="H47" s="158">
        <v>0</v>
      </c>
      <c r="I47" s="158">
        <v>0</v>
      </c>
      <c r="J47" s="158">
        <v>0</v>
      </c>
    </row>
    <row r="48" spans="1:10" s="38" customFormat="1" ht="28.5" customHeight="1">
      <c r="A48" s="509" t="s">
        <v>649</v>
      </c>
      <c r="B48" s="372"/>
      <c r="C48" s="158">
        <v>0</v>
      </c>
      <c r="D48" s="158">
        <v>0</v>
      </c>
      <c r="E48" s="158">
        <v>1</v>
      </c>
      <c r="F48" s="158">
        <f t="shared" ref="F48:F49" si="7">SUM(G48:J48)</f>
        <v>0</v>
      </c>
      <c r="G48" s="158">
        <v>0</v>
      </c>
      <c r="H48" s="158">
        <v>0</v>
      </c>
      <c r="I48" s="158">
        <v>0</v>
      </c>
      <c r="J48" s="158">
        <v>0</v>
      </c>
    </row>
    <row r="49" spans="1:10" s="38" customFormat="1" ht="69.75" customHeight="1">
      <c r="A49" s="509" t="s">
        <v>597</v>
      </c>
      <c r="B49" s="372"/>
      <c r="C49" s="158">
        <v>0</v>
      </c>
      <c r="D49" s="158">
        <v>0</v>
      </c>
      <c r="E49" s="158">
        <v>1500</v>
      </c>
      <c r="F49" s="158">
        <f t="shared" si="7"/>
        <v>0</v>
      </c>
      <c r="G49" s="158">
        <v>0</v>
      </c>
      <c r="H49" s="158">
        <v>0</v>
      </c>
      <c r="I49" s="158">
        <v>0</v>
      </c>
      <c r="J49" s="158">
        <v>0</v>
      </c>
    </row>
    <row r="50" spans="1:10" s="38" customFormat="1" ht="39" customHeight="1">
      <c r="A50" s="370" t="s">
        <v>406</v>
      </c>
      <c r="B50" s="283">
        <v>1086</v>
      </c>
      <c r="C50" s="258">
        <f>SUM(C51:C60)</f>
        <v>-1400</v>
      </c>
      <c r="D50" s="258">
        <f>SUM(D51:D60)</f>
        <v>-900</v>
      </c>
      <c r="E50" s="258">
        <f>SUM(E51:E60)</f>
        <v>-1057</v>
      </c>
      <c r="F50" s="258">
        <f>SUM(F51:F60)</f>
        <v>-1000</v>
      </c>
      <c r="G50" s="258">
        <f t="shared" ref="G50:J50" si="8">SUM(G52:G60)</f>
        <v>-250</v>
      </c>
      <c r="H50" s="258">
        <f t="shared" si="8"/>
        <v>-250</v>
      </c>
      <c r="I50" s="258">
        <f t="shared" si="8"/>
        <v>-250</v>
      </c>
      <c r="J50" s="258">
        <f t="shared" si="8"/>
        <v>-250</v>
      </c>
    </row>
    <row r="51" spans="1:10" s="38" customFormat="1" ht="33" customHeight="1">
      <c r="A51" s="509" t="s">
        <v>631</v>
      </c>
      <c r="B51" s="283"/>
      <c r="C51" s="158">
        <v>-13</v>
      </c>
      <c r="D51" s="158">
        <v>0</v>
      </c>
      <c r="E51" s="158">
        <v>-1</v>
      </c>
      <c r="F51" s="158">
        <f t="shared" ref="F51:F56" si="9">SUM(G51:J51)</f>
        <v>0</v>
      </c>
      <c r="G51" s="158">
        <v>0</v>
      </c>
      <c r="H51" s="158">
        <v>0</v>
      </c>
      <c r="I51" s="158">
        <v>0</v>
      </c>
      <c r="J51" s="158">
        <v>0</v>
      </c>
    </row>
    <row r="52" spans="1:10" s="38" customFormat="1" ht="25.5" customHeight="1">
      <c r="A52" s="509" t="s">
        <v>505</v>
      </c>
      <c r="B52" s="283"/>
      <c r="C52" s="158">
        <v>-684</v>
      </c>
      <c r="D52" s="158">
        <v>-452</v>
      </c>
      <c r="E52" s="158">
        <v>-452</v>
      </c>
      <c r="F52" s="158">
        <f t="shared" si="9"/>
        <v>-527</v>
      </c>
      <c r="G52" s="158">
        <v>-125</v>
      </c>
      <c r="H52" s="158">
        <v>-125</v>
      </c>
      <c r="I52" s="158">
        <v>-158</v>
      </c>
      <c r="J52" s="158">
        <v>-119</v>
      </c>
    </row>
    <row r="53" spans="1:10" s="38" customFormat="1" ht="27.75" customHeight="1">
      <c r="A53" s="509" t="s">
        <v>506</v>
      </c>
      <c r="B53" s="283"/>
      <c r="C53" s="158">
        <v>-151</v>
      </c>
      <c r="D53" s="158">
        <v>-115</v>
      </c>
      <c r="E53" s="158">
        <v>-150</v>
      </c>
      <c r="F53" s="158">
        <f t="shared" si="9"/>
        <v>-115</v>
      </c>
      <c r="G53" s="158">
        <v>-30</v>
      </c>
      <c r="H53" s="158">
        <v>-30</v>
      </c>
      <c r="I53" s="158">
        <v>-25</v>
      </c>
      <c r="J53" s="158">
        <v>-30</v>
      </c>
    </row>
    <row r="54" spans="1:10" s="38" customFormat="1" ht="31.5" customHeight="1">
      <c r="A54" s="509" t="s">
        <v>507</v>
      </c>
      <c r="B54" s="283"/>
      <c r="C54" s="158">
        <v>-239</v>
      </c>
      <c r="D54" s="158">
        <v>-115</v>
      </c>
      <c r="E54" s="158">
        <v>-210</v>
      </c>
      <c r="F54" s="158">
        <f t="shared" si="9"/>
        <v>-115</v>
      </c>
      <c r="G54" s="158">
        <v>-30</v>
      </c>
      <c r="H54" s="158">
        <v>-30</v>
      </c>
      <c r="I54" s="158">
        <v>-25</v>
      </c>
      <c r="J54" s="158">
        <v>-30</v>
      </c>
    </row>
    <row r="55" spans="1:10" s="38" customFormat="1" ht="33.75" customHeight="1">
      <c r="A55" s="509" t="s">
        <v>508</v>
      </c>
      <c r="B55" s="283"/>
      <c r="C55" s="158">
        <v>-150</v>
      </c>
      <c r="D55" s="158">
        <v>-90</v>
      </c>
      <c r="E55" s="158">
        <v>-196</v>
      </c>
      <c r="F55" s="158">
        <f t="shared" si="9"/>
        <v>-180</v>
      </c>
      <c r="G55" s="158">
        <v>-50</v>
      </c>
      <c r="H55" s="158">
        <v>-50</v>
      </c>
      <c r="I55" s="158">
        <v>-30</v>
      </c>
      <c r="J55" s="158">
        <v>-50</v>
      </c>
    </row>
    <row r="56" spans="1:10" s="38" customFormat="1" ht="25.5" customHeight="1">
      <c r="A56" s="509" t="s">
        <v>509</v>
      </c>
      <c r="B56" s="283"/>
      <c r="C56" s="158">
        <v>-33</v>
      </c>
      <c r="D56" s="158">
        <v>-35</v>
      </c>
      <c r="E56" s="158">
        <v>0</v>
      </c>
      <c r="F56" s="158">
        <f t="shared" si="9"/>
        <v>0</v>
      </c>
      <c r="G56" s="158">
        <v>0</v>
      </c>
      <c r="H56" s="158">
        <v>0</v>
      </c>
      <c r="I56" s="158">
        <v>0</v>
      </c>
      <c r="J56" s="158">
        <v>0</v>
      </c>
    </row>
    <row r="57" spans="1:10" s="38" customFormat="1" ht="31.5" customHeight="1">
      <c r="A57" s="509" t="s">
        <v>510</v>
      </c>
      <c r="B57" s="283"/>
      <c r="C57" s="158">
        <v>-15</v>
      </c>
      <c r="D57" s="158">
        <v>-18</v>
      </c>
      <c r="E57" s="158">
        <v>-20</v>
      </c>
      <c r="F57" s="158">
        <f>SUM(G57:J57)</f>
        <v>-18</v>
      </c>
      <c r="G57" s="158">
        <v>-5</v>
      </c>
      <c r="H57" s="158">
        <v>-5</v>
      </c>
      <c r="I57" s="158">
        <v>-5</v>
      </c>
      <c r="J57" s="158">
        <v>-3</v>
      </c>
    </row>
    <row r="58" spans="1:10" s="38" customFormat="1" ht="33" customHeight="1">
      <c r="A58" s="509" t="s">
        <v>511</v>
      </c>
      <c r="B58" s="283"/>
      <c r="C58" s="158">
        <v>-100</v>
      </c>
      <c r="D58" s="158">
        <v>-60</v>
      </c>
      <c r="E58" s="158">
        <v>-10</v>
      </c>
      <c r="F58" s="158">
        <f>SUM(G58:J58)</f>
        <v>-30</v>
      </c>
      <c r="G58" s="158">
        <f>G57+G59</f>
        <v>-5</v>
      </c>
      <c r="H58" s="158">
        <v>-5</v>
      </c>
      <c r="I58" s="158">
        <v>-5</v>
      </c>
      <c r="J58" s="158">
        <v>-15</v>
      </c>
    </row>
    <row r="59" spans="1:10" s="38" customFormat="1" ht="28.5" customHeight="1">
      <c r="A59" s="509" t="s">
        <v>512</v>
      </c>
      <c r="B59" s="283"/>
      <c r="C59" s="158">
        <v>-1</v>
      </c>
      <c r="D59" s="158">
        <v>0</v>
      </c>
      <c r="E59" s="158">
        <v>-3</v>
      </c>
      <c r="F59" s="258">
        <v>0</v>
      </c>
      <c r="G59" s="258">
        <v>0</v>
      </c>
      <c r="H59" s="258">
        <v>0</v>
      </c>
      <c r="I59" s="258">
        <v>0</v>
      </c>
      <c r="J59" s="258">
        <v>0</v>
      </c>
    </row>
    <row r="60" spans="1:10" s="38" customFormat="1" ht="31.5" customHeight="1">
      <c r="A60" s="509" t="s">
        <v>513</v>
      </c>
      <c r="B60" s="283"/>
      <c r="C60" s="158">
        <v>-14</v>
      </c>
      <c r="D60" s="158">
        <v>-15</v>
      </c>
      <c r="E60" s="158">
        <v>-15</v>
      </c>
      <c r="F60" s="158">
        <f>SUM(G60:J60)</f>
        <v>-15</v>
      </c>
      <c r="G60" s="158">
        <v>-5</v>
      </c>
      <c r="H60" s="158">
        <v>-5</v>
      </c>
      <c r="I60" s="158">
        <v>-2</v>
      </c>
      <c r="J60" s="158">
        <v>-3</v>
      </c>
    </row>
    <row r="61" spans="1:10" s="38" customFormat="1" ht="29.25" customHeight="1">
      <c r="A61" s="370" t="s">
        <v>90</v>
      </c>
      <c r="B61" s="283">
        <v>1140</v>
      </c>
      <c r="C61" s="258">
        <f t="shared" ref="C61:J61" si="10">SUM(C62:C63)</f>
        <v>-253</v>
      </c>
      <c r="D61" s="258">
        <f t="shared" si="10"/>
        <v>-313</v>
      </c>
      <c r="E61" s="258">
        <f t="shared" si="10"/>
        <v>-315</v>
      </c>
      <c r="F61" s="258">
        <f t="shared" si="10"/>
        <v>-215</v>
      </c>
      <c r="G61" s="258">
        <f t="shared" si="10"/>
        <v>-62</v>
      </c>
      <c r="H61" s="258">
        <f t="shared" si="10"/>
        <v>-58</v>
      </c>
      <c r="I61" s="258">
        <f t="shared" si="10"/>
        <v>-51</v>
      </c>
      <c r="J61" s="258">
        <f t="shared" si="10"/>
        <v>-44</v>
      </c>
    </row>
    <row r="62" spans="1:10" s="38" customFormat="1" ht="31.5" customHeight="1">
      <c r="A62" s="509" t="s">
        <v>632</v>
      </c>
      <c r="B62" s="283"/>
      <c r="C62" s="158">
        <v>-249</v>
      </c>
      <c r="D62" s="158">
        <v>-313</v>
      </c>
      <c r="E62" s="158">
        <v>-315</v>
      </c>
      <c r="F62" s="158">
        <f>SUM(G62:J62)</f>
        <v>-215</v>
      </c>
      <c r="G62" s="354">
        <v>-62</v>
      </c>
      <c r="H62" s="354">
        <v>-58</v>
      </c>
      <c r="I62" s="354">
        <v>-51</v>
      </c>
      <c r="J62" s="354">
        <v>-44</v>
      </c>
    </row>
    <row r="63" spans="1:10" ht="30.75" customHeight="1">
      <c r="A63" s="509" t="s">
        <v>514</v>
      </c>
      <c r="B63" s="283"/>
      <c r="C63" s="158">
        <v>-4</v>
      </c>
      <c r="D63" s="158">
        <v>0</v>
      </c>
      <c r="E63" s="158">
        <v>0</v>
      </c>
      <c r="F63" s="258">
        <v>0</v>
      </c>
      <c r="G63" s="258">
        <v>0</v>
      </c>
      <c r="H63" s="258">
        <v>0</v>
      </c>
      <c r="I63" s="258">
        <v>0</v>
      </c>
      <c r="J63" s="258">
        <v>0</v>
      </c>
    </row>
    <row r="64" spans="1:10">
      <c r="A64" s="111"/>
      <c r="C64" s="503"/>
      <c r="D64" s="110"/>
      <c r="E64" s="110"/>
      <c r="F64" s="110"/>
      <c r="G64" s="110"/>
      <c r="H64" s="110"/>
    </row>
    <row r="65" spans="1:9" ht="20.25">
      <c r="A65" s="373" t="s">
        <v>585</v>
      </c>
      <c r="B65" s="1"/>
      <c r="C65" s="588" t="s">
        <v>86</v>
      </c>
      <c r="D65" s="588"/>
      <c r="E65" s="588"/>
      <c r="F65" s="374"/>
      <c r="G65" s="524" t="s">
        <v>605</v>
      </c>
      <c r="H65" s="524"/>
      <c r="I65" s="524"/>
    </row>
    <row r="66" spans="1:9">
      <c r="A66" s="375" t="s">
        <v>367</v>
      </c>
      <c r="B66" s="3"/>
      <c r="C66" s="575" t="s">
        <v>404</v>
      </c>
      <c r="D66" s="575"/>
      <c r="E66" s="501"/>
      <c r="F66" s="3"/>
      <c r="G66" s="570" t="s">
        <v>83</v>
      </c>
      <c r="H66" s="570"/>
      <c r="I66" s="570"/>
    </row>
    <row r="67" spans="1:9">
      <c r="A67" s="111"/>
      <c r="C67" s="503"/>
      <c r="D67" s="110"/>
      <c r="E67" s="110"/>
      <c r="F67" s="110"/>
      <c r="G67" s="110"/>
      <c r="H67" s="110"/>
    </row>
    <row r="68" spans="1:9">
      <c r="A68" s="111"/>
      <c r="C68" s="503"/>
      <c r="D68" s="110"/>
      <c r="E68" s="110"/>
      <c r="F68" s="110"/>
      <c r="G68" s="110"/>
      <c r="H68" s="110"/>
    </row>
    <row r="69" spans="1:9">
      <c r="A69" s="111"/>
      <c r="C69" s="503"/>
      <c r="D69" s="110"/>
      <c r="E69" s="110"/>
      <c r="F69" s="110"/>
      <c r="G69" s="110"/>
      <c r="H69" s="110"/>
    </row>
    <row r="70" spans="1:9">
      <c r="A70" s="111"/>
      <c r="C70" s="503"/>
      <c r="D70" s="110"/>
      <c r="E70" s="110"/>
      <c r="F70" s="110"/>
      <c r="G70" s="110"/>
      <c r="H70" s="110"/>
    </row>
    <row r="71" spans="1:9">
      <c r="A71" s="111"/>
      <c r="C71" s="503"/>
      <c r="D71" s="110"/>
      <c r="E71" s="110"/>
      <c r="F71" s="110"/>
      <c r="G71" s="110"/>
      <c r="H71" s="110"/>
    </row>
    <row r="72" spans="1:9">
      <c r="A72" s="111"/>
      <c r="C72" s="503"/>
      <c r="D72" s="110"/>
      <c r="E72" s="110"/>
      <c r="F72" s="110"/>
      <c r="G72" s="110"/>
      <c r="H72" s="110"/>
    </row>
    <row r="73" spans="1:9">
      <c r="A73" s="111"/>
      <c r="C73" s="503"/>
      <c r="D73" s="110"/>
      <c r="E73" s="110"/>
      <c r="F73" s="110"/>
      <c r="G73" s="110"/>
      <c r="H73" s="110"/>
    </row>
    <row r="74" spans="1:9">
      <c r="A74" s="111"/>
      <c r="C74" s="503"/>
      <c r="D74" s="110"/>
      <c r="E74" s="110"/>
      <c r="F74" s="110"/>
      <c r="G74" s="110"/>
      <c r="H74" s="110"/>
    </row>
    <row r="75" spans="1:9">
      <c r="A75" s="111"/>
      <c r="C75" s="503"/>
      <c r="D75" s="110"/>
      <c r="E75" s="110"/>
      <c r="F75" s="110"/>
      <c r="G75" s="110"/>
      <c r="H75" s="110"/>
    </row>
    <row r="76" spans="1:9">
      <c r="A76" s="111"/>
      <c r="C76" s="503"/>
      <c r="D76" s="110"/>
      <c r="E76" s="110"/>
      <c r="F76" s="110"/>
      <c r="G76" s="110"/>
      <c r="H76" s="110"/>
    </row>
    <row r="77" spans="1:9">
      <c r="A77" s="111"/>
      <c r="C77" s="503"/>
      <c r="D77" s="110"/>
      <c r="E77" s="110"/>
      <c r="F77" s="110"/>
      <c r="G77" s="110"/>
      <c r="H77" s="110"/>
    </row>
    <row r="78" spans="1:9">
      <c r="A78" s="111"/>
      <c r="C78" s="503"/>
      <c r="D78" s="110"/>
      <c r="E78" s="110"/>
      <c r="F78" s="110"/>
      <c r="G78" s="110"/>
      <c r="H78" s="110"/>
    </row>
    <row r="79" spans="1:9">
      <c r="A79" s="111"/>
      <c r="C79" s="503"/>
      <c r="D79" s="110"/>
      <c r="E79" s="110"/>
      <c r="F79" s="110"/>
      <c r="G79" s="110"/>
      <c r="H79" s="110"/>
    </row>
    <row r="80" spans="1:9">
      <c r="A80" s="111"/>
      <c r="C80" s="503"/>
      <c r="D80" s="110"/>
      <c r="E80" s="110"/>
      <c r="F80" s="110"/>
      <c r="G80" s="110"/>
      <c r="H80" s="110"/>
    </row>
    <row r="81" spans="1:8">
      <c r="A81" s="111"/>
      <c r="C81" s="503"/>
      <c r="D81" s="110"/>
      <c r="E81" s="110"/>
      <c r="F81" s="110"/>
      <c r="G81" s="110"/>
      <c r="H81" s="110"/>
    </row>
    <row r="82" spans="1:8">
      <c r="A82" s="111"/>
      <c r="C82" s="503"/>
      <c r="D82" s="110"/>
      <c r="E82" s="110"/>
      <c r="F82" s="110"/>
      <c r="G82" s="110"/>
      <c r="H82" s="110"/>
    </row>
    <row r="83" spans="1:8">
      <c r="A83" s="111"/>
      <c r="C83" s="503"/>
      <c r="D83" s="110"/>
      <c r="E83" s="110"/>
      <c r="F83" s="110"/>
      <c r="G83" s="110"/>
      <c r="H83" s="110"/>
    </row>
    <row r="84" spans="1:8">
      <c r="A84" s="111"/>
      <c r="C84" s="503"/>
      <c r="D84" s="110"/>
      <c r="E84" s="110"/>
      <c r="F84" s="110"/>
      <c r="G84" s="110"/>
      <c r="H84" s="110"/>
    </row>
    <row r="85" spans="1:8">
      <c r="A85" s="111"/>
      <c r="C85" s="503"/>
      <c r="D85" s="110"/>
      <c r="E85" s="110"/>
      <c r="F85" s="110"/>
      <c r="G85" s="110"/>
      <c r="H85" s="110"/>
    </row>
    <row r="86" spans="1:8">
      <c r="A86" s="111"/>
      <c r="C86" s="503"/>
      <c r="D86" s="110"/>
      <c r="E86" s="110"/>
      <c r="F86" s="110"/>
      <c r="G86" s="110"/>
      <c r="H86" s="110"/>
    </row>
    <row r="87" spans="1:8">
      <c r="A87" s="111"/>
      <c r="C87" s="503"/>
      <c r="D87" s="110"/>
      <c r="E87" s="110"/>
      <c r="F87" s="110"/>
      <c r="G87" s="110"/>
      <c r="H87" s="110"/>
    </row>
    <row r="88" spans="1:8">
      <c r="A88" s="111"/>
      <c r="C88" s="503"/>
      <c r="D88" s="110"/>
      <c r="E88" s="110"/>
      <c r="F88" s="110"/>
      <c r="G88" s="110"/>
      <c r="H88" s="110"/>
    </row>
    <row r="89" spans="1:8">
      <c r="A89" s="111"/>
      <c r="C89" s="503"/>
      <c r="D89" s="110"/>
      <c r="E89" s="110"/>
      <c r="F89" s="110"/>
      <c r="G89" s="110"/>
      <c r="H89" s="110"/>
    </row>
    <row r="90" spans="1:8">
      <c r="A90" s="111"/>
      <c r="C90" s="503"/>
      <c r="D90" s="110"/>
      <c r="E90" s="110"/>
      <c r="F90" s="110"/>
      <c r="G90" s="110"/>
      <c r="H90" s="110"/>
    </row>
    <row r="91" spans="1:8">
      <c r="A91" s="111"/>
      <c r="C91" s="503"/>
      <c r="D91" s="110"/>
      <c r="E91" s="110"/>
      <c r="F91" s="110"/>
      <c r="G91" s="110"/>
      <c r="H91" s="110"/>
    </row>
    <row r="92" spans="1:8">
      <c r="A92" s="111"/>
      <c r="C92" s="503"/>
      <c r="D92" s="110"/>
      <c r="E92" s="110"/>
      <c r="F92" s="110"/>
      <c r="G92" s="110"/>
      <c r="H92" s="110"/>
    </row>
    <row r="93" spans="1:8">
      <c r="A93" s="111"/>
      <c r="C93" s="503"/>
      <c r="D93" s="110"/>
      <c r="E93" s="110"/>
      <c r="F93" s="110"/>
      <c r="G93" s="110"/>
      <c r="H93" s="110"/>
    </row>
    <row r="94" spans="1:8">
      <c r="A94" s="111"/>
      <c r="C94" s="503"/>
      <c r="D94" s="110"/>
      <c r="E94" s="110"/>
      <c r="F94" s="110"/>
      <c r="G94" s="110"/>
      <c r="H94" s="110"/>
    </row>
    <row r="95" spans="1:8">
      <c r="A95" s="111"/>
      <c r="C95" s="503"/>
      <c r="D95" s="110"/>
      <c r="E95" s="110"/>
      <c r="F95" s="110"/>
      <c r="G95" s="110"/>
      <c r="H95" s="110"/>
    </row>
    <row r="96" spans="1:8">
      <c r="A96" s="111"/>
      <c r="C96" s="503"/>
      <c r="D96" s="110"/>
      <c r="E96" s="110"/>
      <c r="F96" s="110"/>
      <c r="G96" s="110"/>
      <c r="H96" s="110"/>
    </row>
    <row r="97" spans="1:8">
      <c r="A97" s="111"/>
      <c r="C97" s="503"/>
      <c r="D97" s="110"/>
      <c r="E97" s="110"/>
      <c r="F97" s="110"/>
      <c r="G97" s="110"/>
      <c r="H97" s="110"/>
    </row>
    <row r="98" spans="1:8">
      <c r="A98" s="111"/>
      <c r="C98" s="503"/>
      <c r="D98" s="110"/>
      <c r="E98" s="110"/>
      <c r="F98" s="110"/>
      <c r="G98" s="110"/>
      <c r="H98" s="110"/>
    </row>
    <row r="99" spans="1:8">
      <c r="A99" s="111"/>
      <c r="C99" s="503"/>
      <c r="D99" s="110"/>
      <c r="E99" s="110"/>
      <c r="F99" s="110"/>
      <c r="G99" s="110"/>
      <c r="H99" s="110"/>
    </row>
    <row r="100" spans="1:8">
      <c r="A100" s="111"/>
      <c r="C100" s="503"/>
      <c r="D100" s="110"/>
      <c r="E100" s="110"/>
      <c r="F100" s="110"/>
      <c r="G100" s="110"/>
      <c r="H100" s="110"/>
    </row>
    <row r="101" spans="1:8">
      <c r="A101" s="111"/>
      <c r="C101" s="503"/>
      <c r="D101" s="110"/>
      <c r="E101" s="110"/>
      <c r="F101" s="110"/>
      <c r="G101" s="110"/>
      <c r="H101" s="110"/>
    </row>
    <row r="102" spans="1:8">
      <c r="A102" s="111"/>
      <c r="C102" s="503"/>
      <c r="D102" s="110"/>
      <c r="E102" s="110"/>
      <c r="F102" s="110"/>
      <c r="G102" s="110"/>
      <c r="H102" s="110"/>
    </row>
    <row r="103" spans="1:8">
      <c r="A103" s="111"/>
      <c r="C103" s="503"/>
      <c r="D103" s="110"/>
      <c r="E103" s="110"/>
      <c r="F103" s="110"/>
      <c r="G103" s="110"/>
      <c r="H103" s="110"/>
    </row>
    <row r="104" spans="1:8">
      <c r="A104" s="111"/>
      <c r="C104" s="503"/>
      <c r="D104" s="110"/>
      <c r="E104" s="110"/>
      <c r="F104" s="110"/>
      <c r="G104" s="110"/>
      <c r="H104" s="110"/>
    </row>
    <row r="105" spans="1:8">
      <c r="A105" s="111"/>
      <c r="C105" s="503"/>
      <c r="D105" s="110"/>
      <c r="E105" s="110"/>
      <c r="F105" s="110"/>
      <c r="G105" s="110"/>
      <c r="H105" s="110"/>
    </row>
    <row r="106" spans="1:8">
      <c r="A106" s="111"/>
      <c r="C106" s="503"/>
      <c r="D106" s="110"/>
      <c r="E106" s="110"/>
      <c r="F106" s="110"/>
      <c r="G106" s="110"/>
      <c r="H106" s="110"/>
    </row>
    <row r="107" spans="1:8">
      <c r="A107" s="111"/>
      <c r="C107" s="503"/>
      <c r="D107" s="110"/>
      <c r="E107" s="110"/>
      <c r="F107" s="110"/>
      <c r="G107" s="110"/>
      <c r="H107" s="110"/>
    </row>
    <row r="108" spans="1:8">
      <c r="A108" s="111"/>
      <c r="C108" s="503"/>
      <c r="D108" s="110"/>
      <c r="E108" s="110"/>
      <c r="F108" s="110"/>
      <c r="G108" s="110"/>
      <c r="H108" s="110"/>
    </row>
    <row r="109" spans="1:8">
      <c r="A109" s="111"/>
      <c r="C109" s="503"/>
      <c r="D109" s="110"/>
      <c r="E109" s="110"/>
      <c r="F109" s="110"/>
      <c r="G109" s="110"/>
      <c r="H109" s="110"/>
    </row>
    <row r="110" spans="1:8">
      <c r="A110" s="111"/>
      <c r="C110" s="503"/>
      <c r="D110" s="110"/>
      <c r="E110" s="110"/>
      <c r="F110" s="110"/>
      <c r="G110" s="110"/>
      <c r="H110" s="110"/>
    </row>
    <row r="111" spans="1:8">
      <c r="A111" s="111"/>
      <c r="C111" s="503"/>
      <c r="D111" s="110"/>
      <c r="E111" s="110"/>
      <c r="F111" s="110"/>
      <c r="G111" s="110"/>
      <c r="H111" s="110"/>
    </row>
    <row r="112" spans="1:8">
      <c r="A112" s="111"/>
      <c r="C112" s="503"/>
      <c r="D112" s="110"/>
      <c r="E112" s="110"/>
      <c r="F112" s="110"/>
      <c r="G112" s="110"/>
      <c r="H112" s="110"/>
    </row>
    <row r="113" spans="1:8">
      <c r="A113" s="111"/>
      <c r="C113" s="503"/>
      <c r="D113" s="110"/>
      <c r="E113" s="110"/>
      <c r="F113" s="110"/>
      <c r="G113" s="110"/>
      <c r="H113" s="110"/>
    </row>
    <row r="114" spans="1:8">
      <c r="A114" s="111"/>
      <c r="C114" s="503"/>
      <c r="D114" s="110"/>
      <c r="E114" s="110"/>
      <c r="F114" s="110"/>
      <c r="G114" s="110"/>
      <c r="H114" s="110"/>
    </row>
    <row r="115" spans="1:8">
      <c r="A115" s="111"/>
      <c r="C115" s="503"/>
      <c r="D115" s="110"/>
      <c r="E115" s="110"/>
      <c r="F115" s="110"/>
      <c r="G115" s="110"/>
      <c r="H115" s="110"/>
    </row>
    <row r="116" spans="1:8">
      <c r="A116" s="111"/>
      <c r="C116" s="503"/>
      <c r="D116" s="110"/>
      <c r="E116" s="110"/>
      <c r="F116" s="110"/>
      <c r="G116" s="110"/>
      <c r="H116" s="110"/>
    </row>
    <row r="117" spans="1:8">
      <c r="A117" s="111"/>
      <c r="C117" s="503"/>
      <c r="D117" s="110"/>
      <c r="E117" s="110"/>
      <c r="F117" s="110"/>
      <c r="G117" s="110"/>
      <c r="H117" s="110"/>
    </row>
    <row r="118" spans="1:8">
      <c r="A118" s="111"/>
      <c r="C118" s="503"/>
      <c r="D118" s="110"/>
      <c r="E118" s="110"/>
      <c r="F118" s="110"/>
      <c r="G118" s="110"/>
      <c r="H118" s="110"/>
    </row>
    <row r="119" spans="1:8">
      <c r="A119" s="111"/>
      <c r="C119" s="503"/>
      <c r="D119" s="110"/>
      <c r="E119" s="110"/>
      <c r="F119" s="110"/>
      <c r="G119" s="110"/>
      <c r="H119" s="110"/>
    </row>
    <row r="120" spans="1:8">
      <c r="A120" s="111"/>
      <c r="C120" s="503"/>
      <c r="D120" s="110"/>
      <c r="E120" s="110"/>
      <c r="F120" s="110"/>
      <c r="G120" s="110"/>
      <c r="H120" s="110"/>
    </row>
    <row r="121" spans="1:8">
      <c r="A121" s="111"/>
    </row>
    <row r="122" spans="1:8">
      <c r="A122" s="112"/>
    </row>
    <row r="123" spans="1:8">
      <c r="A123" s="112"/>
    </row>
    <row r="124" spans="1:8">
      <c r="A124" s="112"/>
    </row>
    <row r="125" spans="1:8">
      <c r="A125" s="112"/>
    </row>
    <row r="126" spans="1:8">
      <c r="A126" s="112"/>
    </row>
    <row r="127" spans="1:8">
      <c r="A127" s="112"/>
    </row>
    <row r="128" spans="1:8">
      <c r="A128" s="112"/>
    </row>
    <row r="129" spans="1:1">
      <c r="A129" s="112"/>
    </row>
    <row r="130" spans="1:1">
      <c r="A130" s="112"/>
    </row>
    <row r="131" spans="1:1">
      <c r="A131" s="112"/>
    </row>
    <row r="132" spans="1:1">
      <c r="A132" s="112"/>
    </row>
    <row r="133" spans="1:1">
      <c r="A133" s="112"/>
    </row>
    <row r="134" spans="1:1">
      <c r="A134" s="112"/>
    </row>
    <row r="135" spans="1:1">
      <c r="A135" s="112"/>
    </row>
    <row r="136" spans="1:1">
      <c r="A136" s="112"/>
    </row>
    <row r="137" spans="1:1">
      <c r="A137" s="112"/>
    </row>
    <row r="138" spans="1:1">
      <c r="A138" s="112"/>
    </row>
    <row r="139" spans="1:1">
      <c r="A139" s="112"/>
    </row>
    <row r="140" spans="1:1">
      <c r="A140" s="112"/>
    </row>
    <row r="141" spans="1:1">
      <c r="A141" s="112"/>
    </row>
    <row r="142" spans="1:1">
      <c r="A142" s="112"/>
    </row>
    <row r="143" spans="1:1">
      <c r="A143" s="112"/>
    </row>
    <row r="144" spans="1:1">
      <c r="A144" s="112"/>
    </row>
    <row r="145" spans="1:1">
      <c r="A145" s="112"/>
    </row>
    <row r="146" spans="1:1">
      <c r="A146" s="112"/>
    </row>
    <row r="147" spans="1:1">
      <c r="A147" s="112"/>
    </row>
    <row r="148" spans="1:1">
      <c r="A148" s="112"/>
    </row>
    <row r="149" spans="1:1">
      <c r="A149" s="112"/>
    </row>
    <row r="150" spans="1:1">
      <c r="A150" s="112"/>
    </row>
    <row r="151" spans="1:1">
      <c r="A151" s="112"/>
    </row>
    <row r="152" spans="1:1">
      <c r="A152" s="112"/>
    </row>
    <row r="153" spans="1:1">
      <c r="A153" s="112"/>
    </row>
    <row r="154" spans="1:1">
      <c r="A154" s="112"/>
    </row>
    <row r="155" spans="1:1">
      <c r="A155" s="112"/>
    </row>
    <row r="156" spans="1:1">
      <c r="A156" s="112"/>
    </row>
    <row r="157" spans="1:1">
      <c r="A157" s="112"/>
    </row>
    <row r="158" spans="1:1">
      <c r="A158" s="112"/>
    </row>
    <row r="159" spans="1:1">
      <c r="A159" s="112"/>
    </row>
    <row r="160" spans="1:1">
      <c r="A160" s="112"/>
    </row>
    <row r="161" spans="1:1">
      <c r="A161" s="112"/>
    </row>
    <row r="162" spans="1:1">
      <c r="A162" s="112"/>
    </row>
    <row r="163" spans="1:1">
      <c r="A163" s="112"/>
    </row>
    <row r="164" spans="1:1">
      <c r="A164" s="112"/>
    </row>
    <row r="165" spans="1:1">
      <c r="A165" s="112"/>
    </row>
    <row r="166" spans="1:1">
      <c r="A166" s="112"/>
    </row>
    <row r="167" spans="1:1">
      <c r="A167" s="112"/>
    </row>
    <row r="168" spans="1:1">
      <c r="A168" s="112"/>
    </row>
    <row r="169" spans="1:1">
      <c r="A169" s="112"/>
    </row>
    <row r="170" spans="1:1">
      <c r="A170" s="112"/>
    </row>
    <row r="171" spans="1:1">
      <c r="A171" s="112"/>
    </row>
    <row r="172" spans="1:1">
      <c r="A172" s="112"/>
    </row>
    <row r="173" spans="1:1">
      <c r="A173" s="112"/>
    </row>
    <row r="174" spans="1:1">
      <c r="A174" s="112"/>
    </row>
    <row r="175" spans="1:1">
      <c r="A175" s="112"/>
    </row>
    <row r="176" spans="1:1">
      <c r="A176" s="112"/>
    </row>
    <row r="177" spans="1:1">
      <c r="A177" s="112"/>
    </row>
    <row r="178" spans="1:1">
      <c r="A178" s="112"/>
    </row>
    <row r="179" spans="1:1">
      <c r="A179" s="112"/>
    </row>
    <row r="180" spans="1:1">
      <c r="A180" s="112"/>
    </row>
    <row r="181" spans="1:1">
      <c r="A181" s="112"/>
    </row>
    <row r="182" spans="1:1">
      <c r="A182" s="112"/>
    </row>
    <row r="183" spans="1:1">
      <c r="A183" s="112"/>
    </row>
    <row r="184" spans="1:1">
      <c r="A184" s="112"/>
    </row>
    <row r="185" spans="1:1">
      <c r="A185" s="112"/>
    </row>
    <row r="186" spans="1:1">
      <c r="A186" s="112"/>
    </row>
    <row r="187" spans="1:1">
      <c r="A187" s="112"/>
    </row>
    <row r="188" spans="1:1">
      <c r="A188" s="112"/>
    </row>
    <row r="189" spans="1:1">
      <c r="A189" s="112"/>
    </row>
    <row r="190" spans="1:1">
      <c r="A190" s="112"/>
    </row>
    <row r="191" spans="1:1">
      <c r="A191" s="112"/>
    </row>
    <row r="192" spans="1:1">
      <c r="A192" s="112"/>
    </row>
    <row r="193" spans="1:1">
      <c r="A193" s="112"/>
    </row>
    <row r="194" spans="1:1">
      <c r="A194" s="112"/>
    </row>
    <row r="195" spans="1:1">
      <c r="A195" s="112"/>
    </row>
    <row r="196" spans="1:1">
      <c r="A196" s="112"/>
    </row>
    <row r="197" spans="1:1">
      <c r="A197" s="112"/>
    </row>
    <row r="198" spans="1:1">
      <c r="A198" s="112"/>
    </row>
    <row r="199" spans="1:1">
      <c r="A199" s="112"/>
    </row>
    <row r="200" spans="1:1">
      <c r="A200" s="112"/>
    </row>
    <row r="201" spans="1:1">
      <c r="A201" s="112"/>
    </row>
    <row r="202" spans="1:1">
      <c r="A202" s="112"/>
    </row>
    <row r="203" spans="1:1">
      <c r="A203" s="112"/>
    </row>
    <row r="204" spans="1:1">
      <c r="A204" s="112"/>
    </row>
    <row r="205" spans="1:1">
      <c r="A205" s="112"/>
    </row>
    <row r="206" spans="1:1">
      <c r="A206" s="112"/>
    </row>
    <row r="207" spans="1:1">
      <c r="A207" s="112"/>
    </row>
    <row r="208" spans="1:1">
      <c r="A208" s="112"/>
    </row>
    <row r="209" spans="1:1">
      <c r="A209" s="112"/>
    </row>
    <row r="210" spans="1:1">
      <c r="A210" s="112"/>
    </row>
    <row r="211" spans="1:1">
      <c r="A211" s="112"/>
    </row>
    <row r="212" spans="1:1">
      <c r="A212" s="112"/>
    </row>
    <row r="213" spans="1:1">
      <c r="A213" s="112"/>
    </row>
    <row r="214" spans="1:1">
      <c r="A214" s="112"/>
    </row>
    <row r="215" spans="1:1">
      <c r="A215" s="112"/>
    </row>
    <row r="216" spans="1:1">
      <c r="A216" s="112"/>
    </row>
    <row r="217" spans="1:1">
      <c r="A217" s="112"/>
    </row>
    <row r="218" spans="1:1">
      <c r="A218" s="112"/>
    </row>
    <row r="219" spans="1:1">
      <c r="A219" s="112"/>
    </row>
    <row r="220" spans="1:1">
      <c r="A220" s="112"/>
    </row>
    <row r="221" spans="1:1">
      <c r="A221" s="112"/>
    </row>
    <row r="222" spans="1:1">
      <c r="A222" s="112"/>
    </row>
    <row r="223" spans="1:1">
      <c r="A223" s="112"/>
    </row>
    <row r="224" spans="1:1">
      <c r="A224" s="112"/>
    </row>
    <row r="225" spans="1:1">
      <c r="A225" s="112"/>
    </row>
    <row r="226" spans="1:1">
      <c r="A226" s="112"/>
    </row>
    <row r="227" spans="1:1">
      <c r="A227" s="112"/>
    </row>
    <row r="228" spans="1:1">
      <c r="A228" s="112"/>
    </row>
    <row r="229" spans="1:1">
      <c r="A229" s="112"/>
    </row>
    <row r="230" spans="1:1">
      <c r="A230" s="112"/>
    </row>
    <row r="231" spans="1:1">
      <c r="A231" s="112"/>
    </row>
    <row r="232" spans="1:1">
      <c r="A232" s="112"/>
    </row>
    <row r="233" spans="1:1">
      <c r="A233" s="112"/>
    </row>
    <row r="234" spans="1:1">
      <c r="A234" s="112"/>
    </row>
    <row r="235" spans="1:1">
      <c r="A235" s="112"/>
    </row>
    <row r="236" spans="1:1">
      <c r="A236" s="112"/>
    </row>
    <row r="237" spans="1:1">
      <c r="A237" s="112"/>
    </row>
    <row r="238" spans="1:1">
      <c r="A238" s="112"/>
    </row>
    <row r="239" spans="1:1">
      <c r="A239" s="112"/>
    </row>
    <row r="240" spans="1:1">
      <c r="A240" s="112"/>
    </row>
    <row r="241" spans="1:1">
      <c r="A241" s="112"/>
    </row>
    <row r="242" spans="1:1">
      <c r="A242" s="112"/>
    </row>
    <row r="243" spans="1:1">
      <c r="A243" s="112"/>
    </row>
    <row r="244" spans="1:1">
      <c r="A244" s="112"/>
    </row>
    <row r="245" spans="1:1">
      <c r="A245" s="112"/>
    </row>
    <row r="246" spans="1:1">
      <c r="A246" s="112"/>
    </row>
    <row r="247" spans="1:1">
      <c r="A247" s="112"/>
    </row>
    <row r="248" spans="1:1">
      <c r="A248" s="112"/>
    </row>
    <row r="249" spans="1:1">
      <c r="A249" s="112"/>
    </row>
    <row r="250" spans="1:1">
      <c r="A250" s="112"/>
    </row>
    <row r="251" spans="1:1">
      <c r="A251" s="112"/>
    </row>
    <row r="252" spans="1:1">
      <c r="A252" s="112"/>
    </row>
    <row r="253" spans="1:1">
      <c r="A253" s="112"/>
    </row>
    <row r="254" spans="1:1">
      <c r="A254" s="112"/>
    </row>
    <row r="255" spans="1:1">
      <c r="A255" s="112"/>
    </row>
    <row r="256" spans="1:1">
      <c r="A256" s="112"/>
    </row>
    <row r="257" spans="1:1">
      <c r="A257" s="112"/>
    </row>
    <row r="258" spans="1:1">
      <c r="A258" s="112"/>
    </row>
    <row r="259" spans="1:1">
      <c r="A259" s="112"/>
    </row>
    <row r="260" spans="1:1">
      <c r="A260" s="112"/>
    </row>
    <row r="261" spans="1:1">
      <c r="A261" s="112"/>
    </row>
    <row r="262" spans="1:1">
      <c r="A262" s="112"/>
    </row>
    <row r="263" spans="1:1">
      <c r="A263" s="112"/>
    </row>
    <row r="264" spans="1:1">
      <c r="A264" s="112"/>
    </row>
    <row r="265" spans="1:1">
      <c r="A265" s="112"/>
    </row>
    <row r="266" spans="1:1">
      <c r="A266" s="112"/>
    </row>
    <row r="267" spans="1:1">
      <c r="A267" s="112"/>
    </row>
    <row r="268" spans="1:1">
      <c r="A268" s="112"/>
    </row>
    <row r="269" spans="1:1">
      <c r="A269" s="112"/>
    </row>
    <row r="270" spans="1:1">
      <c r="A270" s="112"/>
    </row>
    <row r="271" spans="1:1">
      <c r="A271" s="112"/>
    </row>
    <row r="272" spans="1:1">
      <c r="A272" s="112"/>
    </row>
    <row r="273" spans="1:1">
      <c r="A273" s="112"/>
    </row>
    <row r="274" spans="1:1">
      <c r="A274" s="112"/>
    </row>
    <row r="275" spans="1:1">
      <c r="A275" s="112"/>
    </row>
    <row r="276" spans="1:1">
      <c r="A276" s="112"/>
    </row>
    <row r="277" spans="1:1">
      <c r="A277" s="112"/>
    </row>
    <row r="278" spans="1:1">
      <c r="A278" s="112"/>
    </row>
    <row r="279" spans="1:1">
      <c r="A279" s="112"/>
    </row>
    <row r="280" spans="1:1">
      <c r="A280" s="112"/>
    </row>
    <row r="281" spans="1:1">
      <c r="A281" s="112"/>
    </row>
    <row r="282" spans="1:1">
      <c r="A282" s="112"/>
    </row>
    <row r="283" spans="1:1">
      <c r="A283" s="112"/>
    </row>
    <row r="284" spans="1:1">
      <c r="A284" s="112"/>
    </row>
    <row r="285" spans="1:1">
      <c r="A285" s="112"/>
    </row>
    <row r="286" spans="1:1">
      <c r="A286" s="112"/>
    </row>
    <row r="287" spans="1:1">
      <c r="A287" s="112"/>
    </row>
    <row r="288" spans="1:1">
      <c r="A288" s="112"/>
    </row>
  </sheetData>
  <mergeCells count="12">
    <mergeCell ref="G65:I65"/>
    <mergeCell ref="C66:D66"/>
    <mergeCell ref="G66:I66"/>
    <mergeCell ref="A2:H2"/>
    <mergeCell ref="A4:A5"/>
    <mergeCell ref="B4:B5"/>
    <mergeCell ref="C4:C5"/>
    <mergeCell ref="D4:D5"/>
    <mergeCell ref="E4:E5"/>
    <mergeCell ref="F4:F5"/>
    <mergeCell ref="G4:J4"/>
    <mergeCell ref="C65:E65"/>
  </mergeCells>
  <pageMargins left="0.59055118110236227" right="0.59055118110236227" top="0.98425196850393704" bottom="0.59055118110236227" header="0" footer="0"/>
  <pageSetup paperSize="9" scale="70" orientation="landscape" r:id="rId1"/>
  <ignoredErrors>
    <ignoredError sqref="F40 F43 F61 F50" formula="1"/>
    <ignoredError sqref="G50:J50" formulaRange="1"/>
    <ignoredError sqref="D29" formula="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L197"/>
  <sheetViews>
    <sheetView view="pageBreakPreview" topLeftCell="A25" zoomScale="50" zoomScaleNormal="75" zoomScaleSheetLayoutView="50" workbookViewId="0">
      <selection activeCell="D33" sqref="D33"/>
    </sheetView>
  </sheetViews>
  <sheetFormatPr defaultColWidth="77.85546875" defaultRowHeight="20.25"/>
  <cols>
    <col min="1" max="1" width="94.85546875" style="60" customWidth="1"/>
    <col min="2" max="2" width="15.28515625" style="61" customWidth="1"/>
    <col min="3" max="3" width="15.85546875" style="61" customWidth="1"/>
    <col min="4" max="4" width="18.140625" style="61" customWidth="1"/>
    <col min="5" max="5" width="17.28515625" style="61" customWidth="1"/>
    <col min="6" max="7" width="15.85546875" style="60" customWidth="1"/>
    <col min="8" max="8" width="15.140625" style="60" customWidth="1"/>
    <col min="9" max="10" width="15.85546875" style="60" customWidth="1"/>
    <col min="11" max="11" width="10" style="60" customWidth="1"/>
    <col min="12" max="12" width="9.5703125" style="60" customWidth="1"/>
    <col min="13" max="255" width="9.140625" style="60" customWidth="1"/>
    <col min="256" max="16384" width="77.85546875" style="60"/>
  </cols>
  <sheetData>
    <row r="1" spans="1:10" ht="26.25" customHeight="1">
      <c r="J1" s="62" t="s">
        <v>356</v>
      </c>
    </row>
    <row r="2" spans="1:10" ht="32.25" customHeight="1">
      <c r="A2" s="596" t="s">
        <v>111</v>
      </c>
      <c r="B2" s="596"/>
      <c r="C2" s="596"/>
      <c r="D2" s="596"/>
      <c r="E2" s="596"/>
      <c r="F2" s="596"/>
      <c r="G2" s="596"/>
      <c r="H2" s="596"/>
      <c r="I2" s="596"/>
      <c r="J2" s="596"/>
    </row>
    <row r="3" spans="1:10" ht="27.75" customHeight="1">
      <c r="A3" s="61"/>
      <c r="F3" s="61"/>
      <c r="G3" s="61"/>
      <c r="H3" s="61"/>
      <c r="I3" s="61"/>
      <c r="J3" s="68" t="s">
        <v>362</v>
      </c>
    </row>
    <row r="4" spans="1:10" ht="38.25" customHeight="1">
      <c r="A4" s="597" t="s">
        <v>165</v>
      </c>
      <c r="B4" s="598" t="s">
        <v>17</v>
      </c>
      <c r="C4" s="565" t="s">
        <v>606</v>
      </c>
      <c r="D4" s="565" t="s">
        <v>607</v>
      </c>
      <c r="E4" s="567" t="s">
        <v>602</v>
      </c>
      <c r="F4" s="565" t="s">
        <v>608</v>
      </c>
      <c r="G4" s="599" t="s">
        <v>335</v>
      </c>
      <c r="H4" s="599"/>
      <c r="I4" s="599"/>
      <c r="J4" s="599"/>
    </row>
    <row r="5" spans="1:10" ht="92.25" customHeight="1">
      <c r="A5" s="597"/>
      <c r="B5" s="598"/>
      <c r="C5" s="566"/>
      <c r="D5" s="566"/>
      <c r="E5" s="568"/>
      <c r="F5" s="566"/>
      <c r="G5" s="63" t="s">
        <v>128</v>
      </c>
      <c r="H5" s="63" t="s">
        <v>129</v>
      </c>
      <c r="I5" s="63" t="s">
        <v>130</v>
      </c>
      <c r="J5" s="63" t="s">
        <v>63</v>
      </c>
    </row>
    <row r="6" spans="1:10" ht="30" customHeight="1">
      <c r="A6" s="64">
        <v>1</v>
      </c>
      <c r="B6" s="323">
        <v>2</v>
      </c>
      <c r="C6" s="323">
        <v>3</v>
      </c>
      <c r="D6" s="323">
        <v>4</v>
      </c>
      <c r="E6" s="323">
        <v>5</v>
      </c>
      <c r="F6" s="323">
        <v>6</v>
      </c>
      <c r="G6" s="323">
        <v>7</v>
      </c>
      <c r="H6" s="323">
        <v>8</v>
      </c>
      <c r="I6" s="323">
        <v>9</v>
      </c>
      <c r="J6" s="323">
        <v>10</v>
      </c>
    </row>
    <row r="7" spans="1:10" ht="35.25" customHeight="1">
      <c r="A7" s="590" t="s">
        <v>109</v>
      </c>
      <c r="B7" s="591"/>
      <c r="C7" s="591"/>
      <c r="D7" s="591"/>
      <c r="E7" s="591"/>
      <c r="F7" s="591"/>
      <c r="G7" s="591"/>
      <c r="H7" s="591"/>
      <c r="I7" s="591"/>
      <c r="J7" s="592"/>
    </row>
    <row r="8" spans="1:10" ht="45.75" customHeight="1">
      <c r="A8" s="377" t="s">
        <v>51</v>
      </c>
      <c r="B8" s="378">
        <v>2000</v>
      </c>
      <c r="C8" s="152">
        <v>981</v>
      </c>
      <c r="D8" s="152">
        <v>1602</v>
      </c>
      <c r="E8" s="152">
        <v>1532</v>
      </c>
      <c r="F8" s="155">
        <v>593</v>
      </c>
      <c r="G8" s="155">
        <f>F8</f>
        <v>593</v>
      </c>
      <c r="H8" s="155">
        <f>G17</f>
        <v>593</v>
      </c>
      <c r="I8" s="155">
        <f>H17</f>
        <v>593</v>
      </c>
      <c r="J8" s="155">
        <f>I17</f>
        <v>593</v>
      </c>
    </row>
    <row r="9" spans="1:10" ht="49.5" customHeight="1">
      <c r="A9" s="379" t="s">
        <v>250</v>
      </c>
      <c r="B9" s="322">
        <v>2010</v>
      </c>
      <c r="C9" s="150">
        <f>SUM(C10:C10)</f>
        <v>-61</v>
      </c>
      <c r="D9" s="151">
        <f>SUM(D10:D10)</f>
        <v>-67</v>
      </c>
      <c r="E9" s="151">
        <f>SUM(E10:E10)</f>
        <v>0</v>
      </c>
      <c r="F9" s="151">
        <f t="shared" ref="F9:F43" si="0">SUM(G9:J9)</f>
        <v>0</v>
      </c>
      <c r="G9" s="151">
        <f>SUM(G10:G10)</f>
        <v>0</v>
      </c>
      <c r="H9" s="151">
        <f>SUM(H10:H10)</f>
        <v>0</v>
      </c>
      <c r="I9" s="151">
        <f>SUM(I10:I10)</f>
        <v>0</v>
      </c>
      <c r="J9" s="151">
        <f>SUM(J10:J10)</f>
        <v>0</v>
      </c>
    </row>
    <row r="10" spans="1:10" ht="53.25" customHeight="1">
      <c r="A10" s="347" t="s">
        <v>449</v>
      </c>
      <c r="B10" s="322">
        <v>2011</v>
      </c>
      <c r="C10" s="151">
        <v>-61</v>
      </c>
      <c r="D10" s="513">
        <v>-67</v>
      </c>
      <c r="E10" s="151">
        <v>0</v>
      </c>
      <c r="F10" s="151">
        <f>SUM(G10:J10)</f>
        <v>0</v>
      </c>
      <c r="G10" s="151">
        <f>-ROUND('I. Фін результат'!G75*10%,0)</f>
        <v>0</v>
      </c>
      <c r="H10" s="151">
        <v>0</v>
      </c>
      <c r="I10" s="151">
        <v>0</v>
      </c>
      <c r="J10" s="151">
        <v>0</v>
      </c>
    </row>
    <row r="11" spans="1:10" ht="32.25" customHeight="1">
      <c r="A11" s="347" t="s">
        <v>133</v>
      </c>
      <c r="B11" s="322">
        <v>2020</v>
      </c>
      <c r="C11" s="150"/>
      <c r="D11" s="202"/>
      <c r="E11" s="202"/>
      <c r="F11" s="202">
        <f t="shared" si="0"/>
        <v>0</v>
      </c>
      <c r="G11" s="202"/>
      <c r="H11" s="202"/>
      <c r="I11" s="202"/>
      <c r="J11" s="202"/>
    </row>
    <row r="12" spans="1:10" ht="32.25" customHeight="1">
      <c r="A12" s="347" t="s">
        <v>60</v>
      </c>
      <c r="B12" s="322">
        <v>2030</v>
      </c>
      <c r="C12" s="151"/>
      <c r="D12" s="156" t="s">
        <v>201</v>
      </c>
      <c r="E12" s="156" t="s">
        <v>201</v>
      </c>
      <c r="F12" s="202">
        <f t="shared" si="0"/>
        <v>0</v>
      </c>
      <c r="G12" s="202" t="s">
        <v>201</v>
      </c>
      <c r="H12" s="202" t="s">
        <v>201</v>
      </c>
      <c r="I12" s="202" t="s">
        <v>201</v>
      </c>
      <c r="J12" s="202" t="s">
        <v>201</v>
      </c>
    </row>
    <row r="13" spans="1:10" ht="38.25" customHeight="1">
      <c r="A13" s="347" t="s">
        <v>450</v>
      </c>
      <c r="B13" s="322">
        <v>2031</v>
      </c>
      <c r="C13" s="151"/>
      <c r="D13" s="156" t="s">
        <v>201</v>
      </c>
      <c r="E13" s="156" t="s">
        <v>201</v>
      </c>
      <c r="F13" s="202">
        <f t="shared" si="0"/>
        <v>0</v>
      </c>
      <c r="G13" s="202" t="s">
        <v>201</v>
      </c>
      <c r="H13" s="202" t="s">
        <v>201</v>
      </c>
      <c r="I13" s="202" t="s">
        <v>201</v>
      </c>
      <c r="J13" s="202" t="s">
        <v>201</v>
      </c>
    </row>
    <row r="14" spans="1:10" ht="32.25" customHeight="1">
      <c r="A14" s="347" t="s">
        <v>25</v>
      </c>
      <c r="B14" s="322">
        <v>2040</v>
      </c>
      <c r="C14" s="151"/>
      <c r="D14" s="156" t="s">
        <v>201</v>
      </c>
      <c r="E14" s="156" t="s">
        <v>201</v>
      </c>
      <c r="F14" s="202">
        <f t="shared" si="0"/>
        <v>0</v>
      </c>
      <c r="G14" s="202" t="s">
        <v>201</v>
      </c>
      <c r="H14" s="202" t="s">
        <v>201</v>
      </c>
      <c r="I14" s="202" t="s">
        <v>201</v>
      </c>
      <c r="J14" s="202" t="s">
        <v>201</v>
      </c>
    </row>
    <row r="15" spans="1:10" ht="35.25" customHeight="1">
      <c r="A15" s="347" t="s">
        <v>91</v>
      </c>
      <c r="B15" s="322">
        <v>2050</v>
      </c>
      <c r="C15" s="151"/>
      <c r="D15" s="156" t="s">
        <v>201</v>
      </c>
      <c r="E15" s="156" t="s">
        <v>201</v>
      </c>
      <c r="F15" s="202">
        <f t="shared" si="0"/>
        <v>0</v>
      </c>
      <c r="G15" s="202" t="s">
        <v>201</v>
      </c>
      <c r="H15" s="202" t="s">
        <v>201</v>
      </c>
      <c r="I15" s="202" t="s">
        <v>201</v>
      </c>
      <c r="J15" s="202" t="s">
        <v>201</v>
      </c>
    </row>
    <row r="16" spans="1:10" ht="33.75" customHeight="1">
      <c r="A16" s="347" t="s">
        <v>92</v>
      </c>
      <c r="B16" s="322">
        <v>2060</v>
      </c>
      <c r="C16" s="151"/>
      <c r="D16" s="156" t="s">
        <v>201</v>
      </c>
      <c r="E16" s="156" t="s">
        <v>201</v>
      </c>
      <c r="F16" s="202">
        <f t="shared" si="0"/>
        <v>0</v>
      </c>
      <c r="G16" s="202" t="s">
        <v>201</v>
      </c>
      <c r="H16" s="202" t="s">
        <v>201</v>
      </c>
      <c r="I16" s="202" t="s">
        <v>201</v>
      </c>
      <c r="J16" s="202" t="s">
        <v>201</v>
      </c>
    </row>
    <row r="17" spans="1:10" ht="48.75" customHeight="1">
      <c r="A17" s="377" t="s">
        <v>52</v>
      </c>
      <c r="B17" s="378">
        <v>2070</v>
      </c>
      <c r="C17" s="236">
        <f>SUM(C8,C9,C11,C12,C14,C15,C16)+'I. Фін результат'!C75</f>
        <v>1532</v>
      </c>
      <c r="D17" s="514">
        <f>SUM(D8,D9,D11,D12,D14,D15,D16)+'I. Фін результат'!D75</f>
        <v>2202</v>
      </c>
      <c r="E17" s="155">
        <f>SUM(E8,E9,E11,E12,E14,E15,E16)+'I. Фін результат'!E75</f>
        <v>593</v>
      </c>
      <c r="F17" s="155">
        <f>SUM(F8,F9,F11,F12,F14,F15,F16)+'I. Фін результат'!F75</f>
        <v>593</v>
      </c>
      <c r="G17" s="155">
        <f>SUM(G8,G9,G11,G12,G14,G15,G16)+'I. Фін результат'!G75</f>
        <v>593</v>
      </c>
      <c r="H17" s="155">
        <f>SUM(H8,H9,H11,H12,H14,H15,H16)+'I. Фін результат'!H75</f>
        <v>593</v>
      </c>
      <c r="I17" s="155">
        <f>SUM(I8,I9,I11,I12,I14,I15,I16)+'I. Фін результат'!I75</f>
        <v>593</v>
      </c>
      <c r="J17" s="155">
        <f>SUM(J8,J9,J11,J12,J14,J15,J16)+'I. Фін результат'!J75</f>
        <v>593</v>
      </c>
    </row>
    <row r="18" spans="1:10" ht="36" customHeight="1">
      <c r="A18" s="593" t="s">
        <v>368</v>
      </c>
      <c r="B18" s="593"/>
      <c r="C18" s="593"/>
      <c r="D18" s="593"/>
      <c r="E18" s="593"/>
      <c r="F18" s="593"/>
      <c r="G18" s="593"/>
      <c r="H18" s="593"/>
      <c r="I18" s="593"/>
      <c r="J18" s="593"/>
    </row>
    <row r="19" spans="1:10" ht="54" customHeight="1">
      <c r="A19" s="380" t="s">
        <v>369</v>
      </c>
      <c r="B19" s="378">
        <v>2110</v>
      </c>
      <c r="C19" s="236">
        <f>SUM(C20:C26)</f>
        <v>2506</v>
      </c>
      <c r="D19" s="155">
        <f>SUM(D20:D26)</f>
        <v>2344</v>
      </c>
      <c r="E19" s="155">
        <f>SUM(E20:E26)</f>
        <v>1320</v>
      </c>
      <c r="F19" s="155">
        <f t="shared" si="0"/>
        <v>1707</v>
      </c>
      <c r="G19" s="155">
        <f>SUM(G20:G26)</f>
        <v>432</v>
      </c>
      <c r="H19" s="155">
        <f>SUM(H20:H26)</f>
        <v>367</v>
      </c>
      <c r="I19" s="155">
        <f>SUM(I20:I26)</f>
        <v>436</v>
      </c>
      <c r="J19" s="155">
        <f>SUM(J20:J26)</f>
        <v>472</v>
      </c>
    </row>
    <row r="20" spans="1:10" ht="40.5" customHeight="1">
      <c r="A20" s="381" t="s">
        <v>340</v>
      </c>
      <c r="B20" s="322">
        <v>2111</v>
      </c>
      <c r="C20" s="150">
        <v>2081</v>
      </c>
      <c r="D20" s="328">
        <v>1900</v>
      </c>
      <c r="E20" s="328">
        <v>1020</v>
      </c>
      <c r="F20" s="328">
        <f t="shared" si="0"/>
        <v>1340</v>
      </c>
      <c r="G20" s="328">
        <v>340</v>
      </c>
      <c r="H20" s="328">
        <v>275</v>
      </c>
      <c r="I20" s="328">
        <v>345</v>
      </c>
      <c r="J20" s="328">
        <v>380</v>
      </c>
    </row>
    <row r="21" spans="1:10" s="65" customFormat="1" ht="37.5" customHeight="1">
      <c r="A21" s="382" t="s">
        <v>341</v>
      </c>
      <c r="B21" s="64">
        <v>2112</v>
      </c>
      <c r="C21" s="151" t="s">
        <v>201</v>
      </c>
      <c r="D21" s="202" t="s">
        <v>201</v>
      </c>
      <c r="E21" s="202" t="s">
        <v>201</v>
      </c>
      <c r="F21" s="202">
        <f t="shared" si="0"/>
        <v>0</v>
      </c>
      <c r="G21" s="202" t="s">
        <v>201</v>
      </c>
      <c r="H21" s="202" t="s">
        <v>201</v>
      </c>
      <c r="I21" s="202" t="s">
        <v>201</v>
      </c>
      <c r="J21" s="202" t="s">
        <v>201</v>
      </c>
    </row>
    <row r="22" spans="1:10" ht="30.75" customHeight="1">
      <c r="A22" s="381" t="s">
        <v>75</v>
      </c>
      <c r="B22" s="322">
        <v>2113</v>
      </c>
      <c r="C22" s="150"/>
      <c r="D22" s="203"/>
      <c r="E22" s="203"/>
      <c r="F22" s="203">
        <f t="shared" si="0"/>
        <v>0</v>
      </c>
      <c r="G22" s="203"/>
      <c r="H22" s="203"/>
      <c r="I22" s="203"/>
      <c r="J22" s="203"/>
    </row>
    <row r="23" spans="1:10" ht="36.75" customHeight="1">
      <c r="A23" s="381" t="s">
        <v>85</v>
      </c>
      <c r="B23" s="322">
        <v>2114</v>
      </c>
      <c r="C23" s="150"/>
      <c r="D23" s="203"/>
      <c r="E23" s="203"/>
      <c r="F23" s="203">
        <f t="shared" si="0"/>
        <v>0</v>
      </c>
      <c r="G23" s="203"/>
      <c r="H23" s="203"/>
      <c r="I23" s="203"/>
      <c r="J23" s="203"/>
    </row>
    <row r="24" spans="1:10" ht="36.75" customHeight="1">
      <c r="A24" s="381" t="s">
        <v>298</v>
      </c>
      <c r="B24" s="322">
        <v>2115</v>
      </c>
      <c r="C24" s="150"/>
      <c r="D24" s="203"/>
      <c r="E24" s="203"/>
      <c r="F24" s="203">
        <f t="shared" si="0"/>
        <v>0</v>
      </c>
      <c r="G24" s="203"/>
      <c r="H24" s="203"/>
      <c r="I24" s="203"/>
      <c r="J24" s="203"/>
    </row>
    <row r="25" spans="1:10" ht="35.25" customHeight="1">
      <c r="A25" s="381" t="s">
        <v>370</v>
      </c>
      <c r="B25" s="322">
        <v>2116</v>
      </c>
      <c r="C25" s="150">
        <v>425</v>
      </c>
      <c r="D25" s="328">
        <v>444</v>
      </c>
      <c r="E25" s="328">
        <v>300</v>
      </c>
      <c r="F25" s="328">
        <f t="shared" si="0"/>
        <v>367</v>
      </c>
      <c r="G25" s="328">
        <v>92</v>
      </c>
      <c r="H25" s="328">
        <v>92</v>
      </c>
      <c r="I25" s="328">
        <v>91</v>
      </c>
      <c r="J25" s="328">
        <v>92</v>
      </c>
    </row>
    <row r="26" spans="1:10" ht="35.25" customHeight="1">
      <c r="A26" s="381" t="s">
        <v>285</v>
      </c>
      <c r="B26" s="322">
        <v>2117</v>
      </c>
      <c r="C26" s="203"/>
      <c r="D26" s="203"/>
      <c r="E26" s="203"/>
      <c r="F26" s="203">
        <f t="shared" si="0"/>
        <v>0</v>
      </c>
      <c r="G26" s="203"/>
      <c r="H26" s="203"/>
      <c r="I26" s="203"/>
      <c r="J26" s="203"/>
    </row>
    <row r="27" spans="1:10" ht="54" customHeight="1">
      <c r="A27" s="380" t="s">
        <v>371</v>
      </c>
      <c r="B27" s="378">
        <v>2120</v>
      </c>
      <c r="C27" s="236">
        <f t="shared" ref="C27" si="1">SUM(C28:C35)</f>
        <v>5380</v>
      </c>
      <c r="D27" s="155">
        <f t="shared" ref="D27:E27" si="2">SUM(D28:D35)</f>
        <v>5592</v>
      </c>
      <c r="E27" s="155">
        <f t="shared" si="2"/>
        <v>3648</v>
      </c>
      <c r="F27" s="155">
        <f>SUM(G27:J27)</f>
        <v>4456</v>
      </c>
      <c r="G27" s="155">
        <f>SUM(G28:G35)</f>
        <v>1112</v>
      </c>
      <c r="H27" s="155">
        <f>SUM(H28:H35)</f>
        <v>1112</v>
      </c>
      <c r="I27" s="155">
        <f>SUM(I28:I35)</f>
        <v>1110</v>
      </c>
      <c r="J27" s="155">
        <f>SUM(J28:J35)</f>
        <v>1122</v>
      </c>
    </row>
    <row r="28" spans="1:10" ht="31.5" customHeight="1">
      <c r="A28" s="382" t="s">
        <v>260</v>
      </c>
      <c r="B28" s="322">
        <v>2121</v>
      </c>
      <c r="C28" s="150">
        <v>169</v>
      </c>
      <c r="D28" s="515">
        <v>147</v>
      </c>
      <c r="E28" s="150">
        <v>0</v>
      </c>
      <c r="F28" s="150">
        <f t="shared" si="0"/>
        <v>0</v>
      </c>
      <c r="G28" s="150">
        <f>-'I. Фін результат'!G71</f>
        <v>0</v>
      </c>
      <c r="H28" s="150">
        <f>-'I. Фін результат'!H71</f>
        <v>0</v>
      </c>
      <c r="I28" s="150">
        <f>-'I. Фін результат'!I71</f>
        <v>0</v>
      </c>
      <c r="J28" s="150">
        <f>-'I. Фін результат'!J71</f>
        <v>0</v>
      </c>
    </row>
    <row r="29" spans="1:10" ht="35.25" customHeight="1">
      <c r="A29" s="381" t="s">
        <v>74</v>
      </c>
      <c r="B29" s="322">
        <v>2122</v>
      </c>
      <c r="C29" s="150">
        <v>5101</v>
      </c>
      <c r="D29" s="150">
        <v>5329</v>
      </c>
      <c r="E29" s="150">
        <v>3595</v>
      </c>
      <c r="F29" s="150">
        <f t="shared" si="0"/>
        <v>4404</v>
      </c>
      <c r="G29" s="150">
        <v>1099</v>
      </c>
      <c r="H29" s="150">
        <v>1099</v>
      </c>
      <c r="I29" s="150">
        <v>1097</v>
      </c>
      <c r="J29" s="150">
        <v>1109</v>
      </c>
    </row>
    <row r="30" spans="1:10" ht="30.75" customHeight="1">
      <c r="A30" s="381" t="s">
        <v>75</v>
      </c>
      <c r="B30" s="322">
        <v>2123</v>
      </c>
      <c r="C30" s="150"/>
      <c r="D30" s="328"/>
      <c r="E30" s="328"/>
      <c r="F30" s="203">
        <f t="shared" si="0"/>
        <v>0</v>
      </c>
      <c r="G30" s="203"/>
      <c r="H30" s="203"/>
      <c r="I30" s="203"/>
      <c r="J30" s="203"/>
    </row>
    <row r="31" spans="1:10" ht="32.25" customHeight="1">
      <c r="A31" s="381" t="s">
        <v>290</v>
      </c>
      <c r="B31" s="322">
        <v>2124</v>
      </c>
      <c r="C31" s="150">
        <v>49</v>
      </c>
      <c r="D31" s="150">
        <v>49</v>
      </c>
      <c r="E31" s="150">
        <v>53</v>
      </c>
      <c r="F31" s="150">
        <f t="shared" si="0"/>
        <v>52</v>
      </c>
      <c r="G31" s="150">
        <v>13</v>
      </c>
      <c r="H31" s="150">
        <v>13</v>
      </c>
      <c r="I31" s="150">
        <v>13</v>
      </c>
      <c r="J31" s="150">
        <v>13</v>
      </c>
    </row>
    <row r="32" spans="1:10" ht="32.25" customHeight="1">
      <c r="A32" s="381" t="s">
        <v>291</v>
      </c>
      <c r="B32" s="322">
        <v>2125</v>
      </c>
      <c r="C32" s="150"/>
      <c r="D32" s="203"/>
      <c r="E32" s="203"/>
      <c r="F32" s="203">
        <f t="shared" si="0"/>
        <v>0</v>
      </c>
      <c r="G32" s="203"/>
      <c r="H32" s="203"/>
      <c r="I32" s="203"/>
      <c r="J32" s="203"/>
    </row>
    <row r="33" spans="1:12" ht="72.75" customHeight="1">
      <c r="A33" s="381" t="s">
        <v>451</v>
      </c>
      <c r="B33" s="322">
        <v>2126</v>
      </c>
      <c r="C33" s="150">
        <v>61</v>
      </c>
      <c r="D33" s="515">
        <v>67</v>
      </c>
      <c r="E33" s="150">
        <v>0</v>
      </c>
      <c r="F33" s="150">
        <f t="shared" si="0"/>
        <v>0</v>
      </c>
      <c r="G33" s="150">
        <v>0</v>
      </c>
      <c r="H33" s="150">
        <v>0</v>
      </c>
      <c r="I33" s="150">
        <v>0</v>
      </c>
      <c r="J33" s="150">
        <v>0</v>
      </c>
    </row>
    <row r="34" spans="1:12" ht="36.75" customHeight="1">
      <c r="A34" s="381" t="s">
        <v>298</v>
      </c>
      <c r="B34" s="322">
        <v>2127</v>
      </c>
      <c r="C34" s="150"/>
      <c r="D34" s="203"/>
      <c r="E34" s="203"/>
      <c r="F34" s="203">
        <f t="shared" si="0"/>
        <v>0</v>
      </c>
      <c r="G34" s="203"/>
      <c r="H34" s="203"/>
      <c r="I34" s="203"/>
      <c r="J34" s="203"/>
    </row>
    <row r="35" spans="1:12" ht="39.75" customHeight="1">
      <c r="A35" s="381" t="s">
        <v>285</v>
      </c>
      <c r="B35" s="322">
        <v>2128</v>
      </c>
      <c r="C35" s="150"/>
      <c r="D35" s="203"/>
      <c r="E35" s="203"/>
      <c r="F35" s="203">
        <f t="shared" si="0"/>
        <v>0</v>
      </c>
      <c r="G35" s="203"/>
      <c r="H35" s="203"/>
      <c r="I35" s="203"/>
      <c r="J35" s="203"/>
    </row>
    <row r="36" spans="1:12" s="66" customFormat="1" ht="56.25" customHeight="1">
      <c r="A36" s="380" t="s">
        <v>372</v>
      </c>
      <c r="B36" s="383">
        <v>2130</v>
      </c>
      <c r="C36" s="236">
        <f>SUM(C37:C39)</f>
        <v>5929</v>
      </c>
      <c r="D36" s="155">
        <f>SUM(D37:D39)</f>
        <v>6162</v>
      </c>
      <c r="E36" s="155">
        <f>SUM(E37:E39)</f>
        <v>4393</v>
      </c>
      <c r="F36" s="155">
        <f t="shared" si="0"/>
        <v>5382</v>
      </c>
      <c r="G36" s="155">
        <f>SUM(G37:G39)</f>
        <v>1343</v>
      </c>
      <c r="H36" s="155">
        <f>SUM(H37:H39)</f>
        <v>1343</v>
      </c>
      <c r="I36" s="155">
        <f>SUM(I37:I39)</f>
        <v>1341</v>
      </c>
      <c r="J36" s="155">
        <f>SUM(J37:J39)</f>
        <v>1355</v>
      </c>
      <c r="K36" s="60"/>
    </row>
    <row r="37" spans="1:12" ht="32.25" customHeight="1">
      <c r="A37" s="381" t="s">
        <v>286</v>
      </c>
      <c r="B37" s="322">
        <v>2131</v>
      </c>
      <c r="C37" s="150"/>
      <c r="D37" s="203"/>
      <c r="E37" s="203"/>
      <c r="F37" s="203">
        <f t="shared" si="0"/>
        <v>0</v>
      </c>
      <c r="G37" s="203"/>
      <c r="H37" s="203"/>
      <c r="I37" s="203"/>
      <c r="J37" s="203"/>
    </row>
    <row r="38" spans="1:12" ht="39.75" customHeight="1">
      <c r="A38" s="381" t="s">
        <v>287</v>
      </c>
      <c r="B38" s="322">
        <v>2132</v>
      </c>
      <c r="C38" s="150">
        <v>5929</v>
      </c>
      <c r="D38" s="150">
        <v>6162</v>
      </c>
      <c r="E38" s="150">
        <v>4393</v>
      </c>
      <c r="F38" s="150">
        <f t="shared" si="0"/>
        <v>5382</v>
      </c>
      <c r="G38" s="150">
        <v>1343</v>
      </c>
      <c r="H38" s="150">
        <v>1343</v>
      </c>
      <c r="I38" s="150">
        <v>1341</v>
      </c>
      <c r="J38" s="150">
        <v>1355</v>
      </c>
    </row>
    <row r="39" spans="1:12" ht="33.75" customHeight="1">
      <c r="A39" s="381" t="s">
        <v>288</v>
      </c>
      <c r="B39" s="322">
        <v>2133</v>
      </c>
      <c r="C39" s="150"/>
      <c r="D39" s="203"/>
      <c r="E39" s="203"/>
      <c r="F39" s="203">
        <f t="shared" si="0"/>
        <v>0</v>
      </c>
      <c r="G39" s="203"/>
      <c r="H39" s="203"/>
      <c r="I39" s="203"/>
      <c r="J39" s="203"/>
    </row>
    <row r="40" spans="1:12" s="65" customFormat="1" ht="32.25" customHeight="1">
      <c r="A40" s="380" t="s">
        <v>289</v>
      </c>
      <c r="B40" s="383">
        <v>2140</v>
      </c>
      <c r="C40" s="236">
        <f>SUM(C41:C42)</f>
        <v>0</v>
      </c>
      <c r="D40" s="204">
        <f>SUM(D41,D42)</f>
        <v>0</v>
      </c>
      <c r="E40" s="204">
        <f>SUM(E41,E42)</f>
        <v>0</v>
      </c>
      <c r="F40" s="204">
        <f>SUM(G40:J40)</f>
        <v>0</v>
      </c>
      <c r="G40" s="204">
        <f>SUM(G41,G42)</f>
        <v>0</v>
      </c>
      <c r="H40" s="204">
        <f>SUM(H41,H42)</f>
        <v>0</v>
      </c>
      <c r="I40" s="204">
        <f>SUM(I41,I42)</f>
        <v>0</v>
      </c>
      <c r="J40" s="204">
        <f>SUM(J41,J42)</f>
        <v>0</v>
      </c>
    </row>
    <row r="41" spans="1:12" ht="59.25" customHeight="1">
      <c r="A41" s="382" t="s">
        <v>251</v>
      </c>
      <c r="B41" s="64">
        <v>2141</v>
      </c>
      <c r="C41" s="150"/>
      <c r="D41" s="203"/>
      <c r="E41" s="203"/>
      <c r="F41" s="203">
        <f t="shared" si="0"/>
        <v>0</v>
      </c>
      <c r="G41" s="203"/>
      <c r="H41" s="203"/>
      <c r="I41" s="203"/>
      <c r="J41" s="203"/>
    </row>
    <row r="42" spans="1:12" ht="39" customHeight="1">
      <c r="A42" s="382" t="s">
        <v>452</v>
      </c>
      <c r="B42" s="64">
        <v>2142</v>
      </c>
      <c r="C42" s="150"/>
      <c r="D42" s="203"/>
      <c r="E42" s="203"/>
      <c r="F42" s="203">
        <f t="shared" si="0"/>
        <v>0</v>
      </c>
      <c r="G42" s="203"/>
      <c r="H42" s="203"/>
      <c r="I42" s="203"/>
      <c r="J42" s="203"/>
    </row>
    <row r="43" spans="1:12" s="65" customFormat="1" ht="39.75" customHeight="1">
      <c r="A43" s="380" t="s">
        <v>339</v>
      </c>
      <c r="B43" s="383">
        <v>2200</v>
      </c>
      <c r="C43" s="236">
        <f>SUM(C19,C27,C36,C40)</f>
        <v>13815</v>
      </c>
      <c r="D43" s="155">
        <f>SUM(D19,D27,D36,D40)</f>
        <v>14098</v>
      </c>
      <c r="E43" s="155">
        <f>SUM(E19,E27,E36,E40)</f>
        <v>9361</v>
      </c>
      <c r="F43" s="155">
        <f t="shared" si="0"/>
        <v>11545</v>
      </c>
      <c r="G43" s="155">
        <f>SUM(G19,G27,G36,G40)</f>
        <v>2887</v>
      </c>
      <c r="H43" s="155">
        <f>SUM(H19,H27,H36,H40)</f>
        <v>2822</v>
      </c>
      <c r="I43" s="155">
        <f>SUM(I19,I27,I36,I40)</f>
        <v>2887</v>
      </c>
      <c r="J43" s="155">
        <f>SUM(J19,J27,J36,J40)</f>
        <v>2949</v>
      </c>
      <c r="K43" s="60"/>
    </row>
    <row r="44" spans="1:12" s="65" customFormat="1" ht="20.100000000000001" customHeight="1">
      <c r="A44" s="384"/>
      <c r="B44" s="61"/>
      <c r="C44" s="205"/>
      <c r="D44" s="206"/>
      <c r="E44" s="206"/>
      <c r="F44" s="205"/>
      <c r="G44" s="206"/>
      <c r="H44" s="206"/>
      <c r="I44" s="206"/>
      <c r="J44" s="206"/>
    </row>
    <row r="45" spans="1:12" s="65" customFormat="1" ht="1.5" customHeight="1">
      <c r="A45" s="384"/>
      <c r="B45" s="61"/>
      <c r="C45" s="205"/>
      <c r="D45" s="206"/>
      <c r="E45" s="206"/>
      <c r="F45" s="205"/>
      <c r="G45" s="206"/>
      <c r="H45" s="206"/>
      <c r="I45" s="206"/>
      <c r="J45" s="206"/>
    </row>
    <row r="46" spans="1:12" s="41" customFormat="1" ht="40.5" customHeight="1">
      <c r="A46" s="373" t="s">
        <v>585</v>
      </c>
      <c r="B46" s="385"/>
      <c r="C46" s="594" t="s">
        <v>86</v>
      </c>
      <c r="D46" s="595"/>
      <c r="E46" s="595"/>
      <c r="F46" s="595"/>
      <c r="G46" s="386"/>
      <c r="H46" s="524" t="s">
        <v>605</v>
      </c>
      <c r="I46" s="524"/>
      <c r="J46" s="524"/>
    </row>
    <row r="47" spans="1:12" s="57" customFormat="1" ht="31.5" customHeight="1">
      <c r="A47" s="375" t="s">
        <v>367</v>
      </c>
      <c r="B47" s="41"/>
      <c r="C47" s="589" t="s">
        <v>69</v>
      </c>
      <c r="D47" s="589"/>
      <c r="E47" s="589"/>
      <c r="F47" s="589"/>
      <c r="G47" s="387"/>
      <c r="H47" s="570" t="s">
        <v>83</v>
      </c>
      <c r="I47" s="570"/>
      <c r="J47" s="570"/>
    </row>
    <row r="48" spans="1:12" s="61" customFormat="1">
      <c r="A48" s="67"/>
      <c r="F48" s="60"/>
      <c r="G48" s="60"/>
      <c r="H48" s="60"/>
      <c r="I48" s="60"/>
      <c r="J48" s="60"/>
      <c r="K48" s="60"/>
      <c r="L48" s="60"/>
    </row>
    <row r="49" spans="1:12" s="61" customFormat="1">
      <c r="A49" s="67"/>
      <c r="F49" s="60"/>
      <c r="G49" s="60"/>
      <c r="H49" s="60"/>
      <c r="I49" s="60"/>
      <c r="J49" s="60"/>
      <c r="K49" s="60"/>
      <c r="L49" s="60"/>
    </row>
    <row r="50" spans="1:12" s="61" customFormat="1">
      <c r="A50" s="67"/>
      <c r="F50" s="60"/>
      <c r="G50" s="60"/>
      <c r="H50" s="60"/>
      <c r="I50" s="60"/>
      <c r="J50" s="60"/>
      <c r="K50" s="60"/>
      <c r="L50" s="60"/>
    </row>
    <row r="51" spans="1:12" s="61" customFormat="1">
      <c r="A51" s="67"/>
      <c r="F51" s="60"/>
      <c r="G51" s="60"/>
      <c r="H51" s="60"/>
      <c r="I51" s="60"/>
      <c r="J51" s="60"/>
      <c r="K51" s="60"/>
      <c r="L51" s="60"/>
    </row>
    <row r="52" spans="1:12" s="61" customFormat="1">
      <c r="A52" s="67"/>
      <c r="F52" s="60"/>
      <c r="G52" s="60"/>
      <c r="H52" s="60"/>
      <c r="I52" s="60"/>
      <c r="J52" s="60"/>
      <c r="K52" s="60"/>
      <c r="L52" s="60"/>
    </row>
    <row r="53" spans="1:12" s="61" customFormat="1">
      <c r="A53" s="67"/>
      <c r="F53" s="60"/>
      <c r="G53" s="60"/>
      <c r="H53" s="60"/>
      <c r="I53" s="60"/>
      <c r="J53" s="60"/>
      <c r="K53" s="60"/>
      <c r="L53" s="60"/>
    </row>
    <row r="54" spans="1:12" s="61" customFormat="1">
      <c r="A54" s="67"/>
      <c r="F54" s="60"/>
      <c r="G54" s="60"/>
      <c r="H54" s="60"/>
      <c r="I54" s="60"/>
      <c r="J54" s="60"/>
      <c r="K54" s="60"/>
      <c r="L54" s="60"/>
    </row>
    <row r="55" spans="1:12" s="61" customFormat="1">
      <c r="A55" s="67"/>
      <c r="F55" s="60"/>
      <c r="G55" s="60"/>
      <c r="H55" s="60"/>
      <c r="I55" s="60"/>
      <c r="J55" s="60"/>
      <c r="K55" s="60"/>
      <c r="L55" s="60"/>
    </row>
    <row r="56" spans="1:12" s="61" customFormat="1">
      <c r="A56" s="67"/>
      <c r="F56" s="60"/>
      <c r="G56" s="60"/>
      <c r="H56" s="60"/>
      <c r="I56" s="60"/>
      <c r="J56" s="60"/>
      <c r="K56" s="60"/>
      <c r="L56" s="60"/>
    </row>
    <row r="57" spans="1:12" s="61" customFormat="1">
      <c r="A57" s="67"/>
      <c r="F57" s="60"/>
      <c r="G57" s="60"/>
      <c r="H57" s="60"/>
      <c r="I57" s="60"/>
      <c r="J57" s="60"/>
      <c r="K57" s="60"/>
      <c r="L57" s="60"/>
    </row>
    <row r="58" spans="1:12" s="61" customFormat="1">
      <c r="A58" s="67"/>
      <c r="F58" s="60"/>
      <c r="G58" s="60"/>
      <c r="H58" s="60"/>
      <c r="I58" s="60"/>
      <c r="J58" s="60"/>
      <c r="K58" s="60"/>
      <c r="L58" s="60"/>
    </row>
    <row r="59" spans="1:12" s="61" customFormat="1">
      <c r="A59" s="67"/>
      <c r="F59" s="60"/>
      <c r="G59" s="60"/>
      <c r="H59" s="60"/>
      <c r="I59" s="60"/>
      <c r="J59" s="60"/>
      <c r="K59" s="60"/>
      <c r="L59" s="60"/>
    </row>
    <row r="60" spans="1:12" s="61" customFormat="1">
      <c r="A60" s="67"/>
      <c r="F60" s="60"/>
      <c r="G60" s="60"/>
      <c r="H60" s="60"/>
      <c r="I60" s="60"/>
      <c r="J60" s="60"/>
      <c r="K60" s="60"/>
      <c r="L60" s="60"/>
    </row>
    <row r="61" spans="1:12" s="61" customFormat="1">
      <c r="A61" s="67"/>
      <c r="F61" s="60"/>
      <c r="G61" s="60"/>
      <c r="H61" s="60"/>
      <c r="I61" s="60"/>
      <c r="J61" s="60"/>
      <c r="K61" s="60"/>
      <c r="L61" s="60"/>
    </row>
    <row r="62" spans="1:12" s="61" customFormat="1">
      <c r="A62" s="67"/>
      <c r="F62" s="60"/>
      <c r="G62" s="60"/>
      <c r="H62" s="60"/>
      <c r="I62" s="60"/>
      <c r="J62" s="60"/>
      <c r="K62" s="60"/>
      <c r="L62" s="60"/>
    </row>
    <row r="63" spans="1:12" s="61" customFormat="1">
      <c r="A63" s="67"/>
      <c r="F63" s="60"/>
      <c r="G63" s="60"/>
      <c r="H63" s="60"/>
      <c r="I63" s="60"/>
      <c r="J63" s="60"/>
      <c r="K63" s="60"/>
      <c r="L63" s="60"/>
    </row>
    <row r="64" spans="1:12" s="61" customFormat="1">
      <c r="A64" s="67"/>
      <c r="F64" s="60"/>
      <c r="G64" s="60"/>
      <c r="H64" s="60"/>
      <c r="I64" s="60"/>
      <c r="J64" s="60"/>
      <c r="K64" s="60"/>
      <c r="L64" s="60"/>
    </row>
    <row r="65" spans="1:12" s="61" customFormat="1">
      <c r="A65" s="67"/>
      <c r="F65" s="60"/>
      <c r="G65" s="60"/>
      <c r="H65" s="60"/>
      <c r="I65" s="60"/>
      <c r="J65" s="60"/>
      <c r="K65" s="60"/>
      <c r="L65" s="60"/>
    </row>
    <row r="66" spans="1:12" s="61" customFormat="1">
      <c r="A66" s="67"/>
      <c r="F66" s="60"/>
      <c r="G66" s="60"/>
      <c r="H66" s="60"/>
      <c r="I66" s="60"/>
      <c r="J66" s="60"/>
      <c r="K66" s="60"/>
      <c r="L66" s="60"/>
    </row>
    <row r="67" spans="1:12" s="61" customFormat="1">
      <c r="A67" s="67"/>
      <c r="F67" s="60"/>
      <c r="G67" s="60"/>
      <c r="H67" s="60"/>
      <c r="I67" s="60"/>
      <c r="J67" s="60"/>
      <c r="K67" s="60"/>
      <c r="L67" s="60"/>
    </row>
    <row r="68" spans="1:12" s="61" customFormat="1">
      <c r="A68" s="67"/>
      <c r="F68" s="60"/>
      <c r="G68" s="60"/>
      <c r="H68" s="60"/>
      <c r="I68" s="60"/>
      <c r="J68" s="60"/>
      <c r="K68" s="60"/>
      <c r="L68" s="60"/>
    </row>
    <row r="69" spans="1:12" s="61" customFormat="1">
      <c r="A69" s="67"/>
      <c r="F69" s="60"/>
      <c r="G69" s="60"/>
      <c r="H69" s="60"/>
      <c r="I69" s="60"/>
      <c r="J69" s="60"/>
      <c r="K69" s="60"/>
      <c r="L69" s="60"/>
    </row>
    <row r="70" spans="1:12" s="61" customFormat="1">
      <c r="A70" s="67"/>
      <c r="F70" s="60"/>
      <c r="G70" s="60"/>
      <c r="H70" s="60"/>
      <c r="I70" s="60"/>
      <c r="J70" s="60"/>
      <c r="K70" s="60"/>
      <c r="L70" s="60"/>
    </row>
    <row r="71" spans="1:12" s="61" customFormat="1">
      <c r="A71" s="67"/>
      <c r="F71" s="60"/>
      <c r="G71" s="60"/>
      <c r="H71" s="60"/>
      <c r="I71" s="60"/>
      <c r="J71" s="60"/>
      <c r="K71" s="60"/>
      <c r="L71" s="60"/>
    </row>
    <row r="72" spans="1:12" s="61" customFormat="1">
      <c r="A72" s="67"/>
      <c r="F72" s="60"/>
      <c r="G72" s="60"/>
      <c r="H72" s="60"/>
      <c r="I72" s="60"/>
      <c r="J72" s="60"/>
      <c r="K72" s="60"/>
      <c r="L72" s="60"/>
    </row>
    <row r="73" spans="1:12" s="61" customFormat="1">
      <c r="A73" s="67"/>
      <c r="F73" s="60"/>
      <c r="G73" s="60"/>
      <c r="H73" s="60"/>
      <c r="I73" s="60"/>
      <c r="J73" s="60"/>
      <c r="K73" s="60"/>
      <c r="L73" s="60"/>
    </row>
    <row r="74" spans="1:12" s="61" customFormat="1">
      <c r="A74" s="67"/>
      <c r="F74" s="60"/>
      <c r="G74" s="60"/>
      <c r="H74" s="60"/>
      <c r="I74" s="60"/>
      <c r="J74" s="60"/>
      <c r="K74" s="60"/>
      <c r="L74" s="60"/>
    </row>
    <row r="75" spans="1:12" s="61" customFormat="1">
      <c r="A75" s="67"/>
      <c r="F75" s="60"/>
      <c r="G75" s="60"/>
      <c r="H75" s="60"/>
      <c r="I75" s="60"/>
      <c r="J75" s="60"/>
      <c r="K75" s="60"/>
      <c r="L75" s="60"/>
    </row>
    <row r="76" spans="1:12" s="61" customFormat="1">
      <c r="A76" s="67"/>
      <c r="F76" s="60"/>
      <c r="G76" s="60"/>
      <c r="H76" s="60"/>
      <c r="I76" s="60"/>
      <c r="J76" s="60"/>
      <c r="K76" s="60"/>
      <c r="L76" s="60"/>
    </row>
    <row r="77" spans="1:12" s="61" customFormat="1">
      <c r="A77" s="67"/>
      <c r="F77" s="60"/>
      <c r="G77" s="60"/>
      <c r="H77" s="60"/>
      <c r="I77" s="60"/>
      <c r="J77" s="60"/>
      <c r="K77" s="60"/>
      <c r="L77" s="60"/>
    </row>
    <row r="78" spans="1:12" s="61" customFormat="1">
      <c r="A78" s="67"/>
      <c r="F78" s="60"/>
      <c r="G78" s="60"/>
      <c r="H78" s="60"/>
      <c r="I78" s="60"/>
      <c r="J78" s="60"/>
      <c r="K78" s="60"/>
      <c r="L78" s="60"/>
    </row>
    <row r="79" spans="1:12" s="61" customFormat="1">
      <c r="A79" s="67"/>
      <c r="F79" s="60"/>
      <c r="G79" s="60"/>
      <c r="H79" s="60"/>
      <c r="I79" s="60"/>
      <c r="J79" s="60"/>
      <c r="K79" s="60"/>
      <c r="L79" s="60"/>
    </row>
    <row r="80" spans="1:12" s="61" customFormat="1">
      <c r="A80" s="67"/>
      <c r="F80" s="60"/>
      <c r="G80" s="60"/>
      <c r="H80" s="60"/>
      <c r="I80" s="60"/>
      <c r="J80" s="60"/>
      <c r="K80" s="60"/>
      <c r="L80" s="60"/>
    </row>
    <row r="81" spans="1:12" s="61" customFormat="1">
      <c r="A81" s="67"/>
      <c r="F81" s="60"/>
      <c r="G81" s="60"/>
      <c r="H81" s="60"/>
      <c r="I81" s="60"/>
      <c r="J81" s="60"/>
      <c r="K81" s="60"/>
      <c r="L81" s="60"/>
    </row>
    <row r="82" spans="1:12" s="61" customFormat="1">
      <c r="A82" s="67"/>
      <c r="F82" s="60"/>
      <c r="G82" s="60"/>
      <c r="H82" s="60"/>
      <c r="I82" s="60"/>
      <c r="J82" s="60"/>
      <c r="K82" s="60"/>
      <c r="L82" s="60"/>
    </row>
    <row r="83" spans="1:12" s="61" customFormat="1">
      <c r="A83" s="67"/>
      <c r="F83" s="60"/>
      <c r="G83" s="60"/>
      <c r="H83" s="60"/>
      <c r="I83" s="60"/>
      <c r="J83" s="60"/>
      <c r="K83" s="60"/>
      <c r="L83" s="60"/>
    </row>
    <row r="84" spans="1:12" s="61" customFormat="1">
      <c r="A84" s="67"/>
      <c r="F84" s="60"/>
      <c r="G84" s="60"/>
      <c r="H84" s="60"/>
      <c r="I84" s="60"/>
      <c r="J84" s="60"/>
      <c r="K84" s="60"/>
      <c r="L84" s="60"/>
    </row>
    <row r="85" spans="1:12" s="61" customFormat="1">
      <c r="A85" s="67"/>
      <c r="F85" s="60"/>
      <c r="G85" s="60"/>
      <c r="H85" s="60"/>
      <c r="I85" s="60"/>
      <c r="J85" s="60"/>
      <c r="K85" s="60"/>
      <c r="L85" s="60"/>
    </row>
    <row r="86" spans="1:12" s="61" customFormat="1">
      <c r="A86" s="67"/>
      <c r="F86" s="60"/>
      <c r="G86" s="60"/>
      <c r="H86" s="60"/>
      <c r="I86" s="60"/>
      <c r="J86" s="60"/>
      <c r="K86" s="60"/>
      <c r="L86" s="60"/>
    </row>
    <row r="87" spans="1:12" s="61" customFormat="1">
      <c r="A87" s="67"/>
      <c r="F87" s="60"/>
      <c r="G87" s="60"/>
      <c r="H87" s="60"/>
      <c r="I87" s="60"/>
      <c r="J87" s="60"/>
      <c r="K87" s="60"/>
      <c r="L87" s="60"/>
    </row>
    <row r="88" spans="1:12" s="61" customFormat="1">
      <c r="A88" s="67"/>
      <c r="F88" s="60"/>
      <c r="G88" s="60"/>
      <c r="H88" s="60"/>
      <c r="I88" s="60"/>
      <c r="J88" s="60"/>
      <c r="K88" s="60"/>
      <c r="L88" s="60"/>
    </row>
    <row r="89" spans="1:12" s="61" customFormat="1">
      <c r="A89" s="67"/>
      <c r="F89" s="60"/>
      <c r="G89" s="60"/>
      <c r="H89" s="60"/>
      <c r="I89" s="60"/>
      <c r="J89" s="60"/>
      <c r="K89" s="60"/>
      <c r="L89" s="60"/>
    </row>
    <row r="90" spans="1:12" s="61" customFormat="1">
      <c r="A90" s="67"/>
      <c r="F90" s="60"/>
      <c r="G90" s="60"/>
      <c r="H90" s="60"/>
      <c r="I90" s="60"/>
      <c r="J90" s="60"/>
      <c r="K90" s="60"/>
      <c r="L90" s="60"/>
    </row>
    <row r="91" spans="1:12" s="61" customFormat="1">
      <c r="A91" s="67"/>
      <c r="F91" s="60"/>
      <c r="G91" s="60"/>
      <c r="H91" s="60"/>
      <c r="I91" s="60"/>
      <c r="J91" s="60"/>
      <c r="K91" s="60"/>
      <c r="L91" s="60"/>
    </row>
    <row r="92" spans="1:12" s="61" customFormat="1">
      <c r="A92" s="67"/>
      <c r="F92" s="60"/>
      <c r="G92" s="60"/>
      <c r="H92" s="60"/>
      <c r="I92" s="60"/>
      <c r="J92" s="60"/>
      <c r="K92" s="60"/>
      <c r="L92" s="60"/>
    </row>
    <row r="93" spans="1:12" s="61" customFormat="1">
      <c r="A93" s="67"/>
      <c r="F93" s="60"/>
      <c r="G93" s="60"/>
      <c r="H93" s="60"/>
      <c r="I93" s="60"/>
      <c r="J93" s="60"/>
      <c r="K93" s="60"/>
      <c r="L93" s="60"/>
    </row>
    <row r="94" spans="1:12" s="61" customFormat="1">
      <c r="A94" s="67"/>
      <c r="F94" s="60"/>
      <c r="G94" s="60"/>
      <c r="H94" s="60"/>
      <c r="I94" s="60"/>
      <c r="J94" s="60"/>
      <c r="K94" s="60"/>
      <c r="L94" s="60"/>
    </row>
    <row r="95" spans="1:12" s="61" customFormat="1">
      <c r="A95" s="67"/>
      <c r="F95" s="60"/>
      <c r="G95" s="60"/>
      <c r="H95" s="60"/>
      <c r="I95" s="60"/>
      <c r="J95" s="60"/>
      <c r="K95" s="60"/>
      <c r="L95" s="60"/>
    </row>
    <row r="96" spans="1:12" s="61" customFormat="1">
      <c r="A96" s="67"/>
      <c r="F96" s="60"/>
      <c r="G96" s="60"/>
      <c r="H96" s="60"/>
      <c r="I96" s="60"/>
      <c r="J96" s="60"/>
      <c r="K96" s="60"/>
      <c r="L96" s="60"/>
    </row>
    <row r="97" spans="1:12" s="61" customFormat="1">
      <c r="A97" s="67"/>
      <c r="F97" s="60"/>
      <c r="G97" s="60"/>
      <c r="H97" s="60"/>
      <c r="I97" s="60"/>
      <c r="J97" s="60"/>
      <c r="K97" s="60"/>
      <c r="L97" s="60"/>
    </row>
    <row r="98" spans="1:12" s="61" customFormat="1">
      <c r="A98" s="67"/>
      <c r="F98" s="60"/>
      <c r="G98" s="60"/>
      <c r="H98" s="60"/>
      <c r="I98" s="60"/>
      <c r="J98" s="60"/>
      <c r="K98" s="60"/>
      <c r="L98" s="60"/>
    </row>
    <row r="99" spans="1:12" s="61" customFormat="1">
      <c r="A99" s="67"/>
      <c r="F99" s="60"/>
      <c r="G99" s="60"/>
      <c r="H99" s="60"/>
      <c r="I99" s="60"/>
      <c r="J99" s="60"/>
      <c r="K99" s="60"/>
      <c r="L99" s="60"/>
    </row>
    <row r="100" spans="1:12" s="61" customFormat="1">
      <c r="A100" s="67"/>
      <c r="F100" s="60"/>
      <c r="G100" s="60"/>
      <c r="H100" s="60"/>
      <c r="I100" s="60"/>
      <c r="J100" s="60"/>
      <c r="K100" s="60"/>
      <c r="L100" s="60"/>
    </row>
    <row r="101" spans="1:12" s="61" customFormat="1">
      <c r="A101" s="67"/>
      <c r="F101" s="60"/>
      <c r="G101" s="60"/>
      <c r="H101" s="60"/>
      <c r="I101" s="60"/>
      <c r="J101" s="60"/>
      <c r="K101" s="60"/>
      <c r="L101" s="60"/>
    </row>
    <row r="102" spans="1:12" s="61" customFormat="1">
      <c r="A102" s="67"/>
      <c r="F102" s="60"/>
      <c r="G102" s="60"/>
      <c r="H102" s="60"/>
      <c r="I102" s="60"/>
      <c r="J102" s="60"/>
      <c r="K102" s="60"/>
      <c r="L102" s="60"/>
    </row>
    <row r="103" spans="1:12" s="61" customFormat="1">
      <c r="A103" s="67"/>
      <c r="F103" s="60"/>
      <c r="G103" s="60"/>
      <c r="H103" s="60"/>
      <c r="I103" s="60"/>
      <c r="J103" s="60"/>
      <c r="K103" s="60"/>
      <c r="L103" s="60"/>
    </row>
    <row r="104" spans="1:12" s="61" customFormat="1">
      <c r="A104" s="67"/>
      <c r="F104" s="60"/>
      <c r="G104" s="60"/>
      <c r="H104" s="60"/>
      <c r="I104" s="60"/>
      <c r="J104" s="60"/>
      <c r="K104" s="60"/>
      <c r="L104" s="60"/>
    </row>
    <row r="105" spans="1:12" s="61" customFormat="1">
      <c r="A105" s="67"/>
      <c r="F105" s="60"/>
      <c r="G105" s="60"/>
      <c r="H105" s="60"/>
      <c r="I105" s="60"/>
      <c r="J105" s="60"/>
      <c r="K105" s="60"/>
      <c r="L105" s="60"/>
    </row>
    <row r="106" spans="1:12" s="61" customFormat="1">
      <c r="A106" s="67"/>
      <c r="F106" s="60"/>
      <c r="G106" s="60"/>
      <c r="H106" s="60"/>
      <c r="I106" s="60"/>
      <c r="J106" s="60"/>
      <c r="K106" s="60"/>
      <c r="L106" s="60"/>
    </row>
    <row r="107" spans="1:12" s="61" customFormat="1">
      <c r="A107" s="67"/>
      <c r="F107" s="60"/>
      <c r="G107" s="60"/>
      <c r="H107" s="60"/>
      <c r="I107" s="60"/>
      <c r="J107" s="60"/>
      <c r="K107" s="60"/>
      <c r="L107" s="60"/>
    </row>
    <row r="108" spans="1:12" s="61" customFormat="1">
      <c r="A108" s="67"/>
      <c r="F108" s="60"/>
      <c r="G108" s="60"/>
      <c r="H108" s="60"/>
      <c r="I108" s="60"/>
      <c r="J108" s="60"/>
      <c r="K108" s="60"/>
      <c r="L108" s="60"/>
    </row>
    <row r="109" spans="1:12" s="61" customFormat="1">
      <c r="A109" s="67"/>
      <c r="F109" s="60"/>
      <c r="G109" s="60"/>
      <c r="H109" s="60"/>
      <c r="I109" s="60"/>
      <c r="J109" s="60"/>
      <c r="K109" s="60"/>
      <c r="L109" s="60"/>
    </row>
    <row r="110" spans="1:12" s="61" customFormat="1">
      <c r="A110" s="67"/>
      <c r="F110" s="60"/>
      <c r="G110" s="60"/>
      <c r="H110" s="60"/>
      <c r="I110" s="60"/>
      <c r="J110" s="60"/>
      <c r="K110" s="60"/>
      <c r="L110" s="60"/>
    </row>
    <row r="111" spans="1:12" s="61" customFormat="1">
      <c r="A111" s="67"/>
      <c r="F111" s="60"/>
      <c r="G111" s="60"/>
      <c r="H111" s="60"/>
      <c r="I111" s="60"/>
      <c r="J111" s="60"/>
      <c r="K111" s="60"/>
      <c r="L111" s="60"/>
    </row>
    <row r="112" spans="1:12" s="61" customFormat="1">
      <c r="A112" s="67"/>
      <c r="F112" s="60"/>
      <c r="G112" s="60"/>
      <c r="H112" s="60"/>
      <c r="I112" s="60"/>
      <c r="J112" s="60"/>
      <c r="K112" s="60"/>
      <c r="L112" s="60"/>
    </row>
    <row r="113" spans="1:12" s="61" customFormat="1">
      <c r="A113" s="67"/>
      <c r="F113" s="60"/>
      <c r="G113" s="60"/>
      <c r="H113" s="60"/>
      <c r="I113" s="60"/>
      <c r="J113" s="60"/>
      <c r="K113" s="60"/>
      <c r="L113" s="60"/>
    </row>
    <row r="114" spans="1:12" s="61" customFormat="1">
      <c r="A114" s="67"/>
      <c r="F114" s="60"/>
      <c r="G114" s="60"/>
      <c r="H114" s="60"/>
      <c r="I114" s="60"/>
      <c r="J114" s="60"/>
      <c r="K114" s="60"/>
      <c r="L114" s="60"/>
    </row>
    <row r="115" spans="1:12" s="61" customFormat="1">
      <c r="A115" s="67"/>
      <c r="F115" s="60"/>
      <c r="G115" s="60"/>
      <c r="H115" s="60"/>
      <c r="I115" s="60"/>
      <c r="J115" s="60"/>
      <c r="K115" s="60"/>
      <c r="L115" s="60"/>
    </row>
    <row r="116" spans="1:12" s="61" customFormat="1">
      <c r="A116" s="67"/>
      <c r="F116" s="60"/>
      <c r="G116" s="60"/>
      <c r="H116" s="60"/>
      <c r="I116" s="60"/>
      <c r="J116" s="60"/>
      <c r="K116" s="60"/>
      <c r="L116" s="60"/>
    </row>
    <row r="117" spans="1:12" s="61" customFormat="1">
      <c r="A117" s="67"/>
      <c r="F117" s="60"/>
      <c r="G117" s="60"/>
      <c r="H117" s="60"/>
      <c r="I117" s="60"/>
      <c r="J117" s="60"/>
      <c r="K117" s="60"/>
      <c r="L117" s="60"/>
    </row>
    <row r="118" spans="1:12" s="61" customFormat="1">
      <c r="A118" s="67"/>
      <c r="F118" s="60"/>
      <c r="G118" s="60"/>
      <c r="H118" s="60"/>
      <c r="I118" s="60"/>
      <c r="J118" s="60"/>
      <c r="K118" s="60"/>
      <c r="L118" s="60"/>
    </row>
    <row r="119" spans="1:12" s="61" customFormat="1">
      <c r="A119" s="67"/>
      <c r="F119" s="60"/>
      <c r="G119" s="60"/>
      <c r="H119" s="60"/>
      <c r="I119" s="60"/>
      <c r="J119" s="60"/>
      <c r="K119" s="60"/>
      <c r="L119" s="60"/>
    </row>
    <row r="120" spans="1:12" s="61" customFormat="1">
      <c r="A120" s="67"/>
      <c r="F120" s="60"/>
      <c r="G120" s="60"/>
      <c r="H120" s="60"/>
      <c r="I120" s="60"/>
      <c r="J120" s="60"/>
      <c r="K120" s="60"/>
      <c r="L120" s="60"/>
    </row>
    <row r="121" spans="1:12" s="61" customFormat="1">
      <c r="A121" s="67"/>
      <c r="F121" s="60"/>
      <c r="G121" s="60"/>
      <c r="H121" s="60"/>
      <c r="I121" s="60"/>
      <c r="J121" s="60"/>
      <c r="K121" s="60"/>
      <c r="L121" s="60"/>
    </row>
    <row r="122" spans="1:12" s="61" customFormat="1">
      <c r="A122" s="67"/>
      <c r="F122" s="60"/>
      <c r="G122" s="60"/>
      <c r="H122" s="60"/>
      <c r="I122" s="60"/>
      <c r="J122" s="60"/>
      <c r="K122" s="60"/>
      <c r="L122" s="60"/>
    </row>
    <row r="123" spans="1:12" s="61" customFormat="1">
      <c r="A123" s="67"/>
      <c r="F123" s="60"/>
      <c r="G123" s="60"/>
      <c r="H123" s="60"/>
      <c r="I123" s="60"/>
      <c r="J123" s="60"/>
      <c r="K123" s="60"/>
      <c r="L123" s="60"/>
    </row>
    <row r="124" spans="1:12" s="61" customFormat="1">
      <c r="A124" s="67"/>
      <c r="F124" s="60"/>
      <c r="G124" s="60"/>
      <c r="H124" s="60"/>
      <c r="I124" s="60"/>
      <c r="J124" s="60"/>
      <c r="K124" s="60"/>
      <c r="L124" s="60"/>
    </row>
    <row r="125" spans="1:12" s="61" customFormat="1">
      <c r="A125" s="67"/>
      <c r="F125" s="60"/>
      <c r="G125" s="60"/>
      <c r="H125" s="60"/>
      <c r="I125" s="60"/>
      <c r="J125" s="60"/>
      <c r="K125" s="60"/>
      <c r="L125" s="60"/>
    </row>
    <row r="126" spans="1:12" s="61" customFormat="1">
      <c r="A126" s="67"/>
      <c r="F126" s="60"/>
      <c r="G126" s="60"/>
      <c r="H126" s="60"/>
      <c r="I126" s="60"/>
      <c r="J126" s="60"/>
      <c r="K126" s="60"/>
      <c r="L126" s="60"/>
    </row>
    <row r="127" spans="1:12" s="61" customFormat="1">
      <c r="A127" s="67"/>
      <c r="F127" s="60"/>
      <c r="G127" s="60"/>
      <c r="H127" s="60"/>
      <c r="I127" s="60"/>
      <c r="J127" s="60"/>
      <c r="K127" s="60"/>
      <c r="L127" s="60"/>
    </row>
    <row r="128" spans="1:12" s="61" customFormat="1">
      <c r="A128" s="67"/>
      <c r="F128" s="60"/>
      <c r="G128" s="60"/>
      <c r="H128" s="60"/>
      <c r="I128" s="60"/>
      <c r="J128" s="60"/>
      <c r="K128" s="60"/>
      <c r="L128" s="60"/>
    </row>
    <row r="129" spans="1:12" s="61" customFormat="1">
      <c r="A129" s="67"/>
      <c r="F129" s="60"/>
      <c r="G129" s="60"/>
      <c r="H129" s="60"/>
      <c r="I129" s="60"/>
      <c r="J129" s="60"/>
      <c r="K129" s="60"/>
      <c r="L129" s="60"/>
    </row>
    <row r="130" spans="1:12" s="61" customFormat="1">
      <c r="A130" s="67"/>
      <c r="F130" s="60"/>
      <c r="G130" s="60"/>
      <c r="H130" s="60"/>
      <c r="I130" s="60"/>
      <c r="J130" s="60"/>
      <c r="K130" s="60"/>
      <c r="L130" s="60"/>
    </row>
    <row r="131" spans="1:12" s="61" customFormat="1">
      <c r="A131" s="67"/>
      <c r="F131" s="60"/>
      <c r="G131" s="60"/>
      <c r="H131" s="60"/>
      <c r="I131" s="60"/>
      <c r="J131" s="60"/>
      <c r="K131" s="60"/>
      <c r="L131" s="60"/>
    </row>
    <row r="132" spans="1:12" s="61" customFormat="1">
      <c r="A132" s="67"/>
      <c r="F132" s="60"/>
      <c r="G132" s="60"/>
      <c r="H132" s="60"/>
      <c r="I132" s="60"/>
      <c r="J132" s="60"/>
      <c r="K132" s="60"/>
      <c r="L132" s="60"/>
    </row>
    <row r="133" spans="1:12" s="61" customFormat="1">
      <c r="A133" s="67"/>
      <c r="F133" s="60"/>
      <c r="G133" s="60"/>
      <c r="H133" s="60"/>
      <c r="I133" s="60"/>
      <c r="J133" s="60"/>
      <c r="K133" s="60"/>
      <c r="L133" s="60"/>
    </row>
    <row r="134" spans="1:12" s="61" customFormat="1">
      <c r="A134" s="67"/>
      <c r="F134" s="60"/>
      <c r="G134" s="60"/>
      <c r="H134" s="60"/>
      <c r="I134" s="60"/>
      <c r="J134" s="60"/>
      <c r="K134" s="60"/>
      <c r="L134" s="60"/>
    </row>
    <row r="135" spans="1:12" s="61" customFormat="1">
      <c r="A135" s="67"/>
      <c r="F135" s="60"/>
      <c r="G135" s="60"/>
      <c r="H135" s="60"/>
      <c r="I135" s="60"/>
      <c r="J135" s="60"/>
      <c r="K135" s="60"/>
      <c r="L135" s="60"/>
    </row>
    <row r="136" spans="1:12" s="61" customFormat="1">
      <c r="A136" s="67"/>
      <c r="F136" s="60"/>
      <c r="G136" s="60"/>
      <c r="H136" s="60"/>
      <c r="I136" s="60"/>
      <c r="J136" s="60"/>
      <c r="K136" s="60"/>
      <c r="L136" s="60"/>
    </row>
    <row r="137" spans="1:12" s="61" customFormat="1">
      <c r="A137" s="67"/>
      <c r="F137" s="60"/>
      <c r="G137" s="60"/>
      <c r="H137" s="60"/>
      <c r="I137" s="60"/>
      <c r="J137" s="60"/>
      <c r="K137" s="60"/>
      <c r="L137" s="60"/>
    </row>
    <row r="138" spans="1:12" s="61" customFormat="1">
      <c r="A138" s="67"/>
      <c r="F138" s="60"/>
      <c r="G138" s="60"/>
      <c r="H138" s="60"/>
      <c r="I138" s="60"/>
      <c r="J138" s="60"/>
      <c r="K138" s="60"/>
      <c r="L138" s="60"/>
    </row>
    <row r="139" spans="1:12" s="61" customFormat="1">
      <c r="A139" s="67"/>
      <c r="F139" s="60"/>
      <c r="G139" s="60"/>
      <c r="H139" s="60"/>
      <c r="I139" s="60"/>
      <c r="J139" s="60"/>
      <c r="K139" s="60"/>
      <c r="L139" s="60"/>
    </row>
    <row r="140" spans="1:12" s="61" customFormat="1">
      <c r="A140" s="67"/>
      <c r="F140" s="60"/>
      <c r="G140" s="60"/>
      <c r="H140" s="60"/>
      <c r="I140" s="60"/>
      <c r="J140" s="60"/>
      <c r="K140" s="60"/>
      <c r="L140" s="60"/>
    </row>
    <row r="141" spans="1:12" s="61" customFormat="1">
      <c r="A141" s="67"/>
      <c r="F141" s="60"/>
      <c r="G141" s="60"/>
      <c r="H141" s="60"/>
      <c r="I141" s="60"/>
      <c r="J141" s="60"/>
      <c r="K141" s="60"/>
      <c r="L141" s="60"/>
    </row>
    <row r="142" spans="1:12" s="61" customFormat="1">
      <c r="A142" s="67"/>
      <c r="F142" s="60"/>
      <c r="G142" s="60"/>
      <c r="H142" s="60"/>
      <c r="I142" s="60"/>
      <c r="J142" s="60"/>
      <c r="K142" s="60"/>
      <c r="L142" s="60"/>
    </row>
    <row r="143" spans="1:12" s="61" customFormat="1">
      <c r="A143" s="67"/>
      <c r="F143" s="60"/>
      <c r="G143" s="60"/>
      <c r="H143" s="60"/>
      <c r="I143" s="60"/>
      <c r="J143" s="60"/>
      <c r="K143" s="60"/>
      <c r="L143" s="60"/>
    </row>
    <row r="144" spans="1:12" s="61" customFormat="1">
      <c r="A144" s="67"/>
      <c r="F144" s="60"/>
      <c r="G144" s="60"/>
      <c r="H144" s="60"/>
      <c r="I144" s="60"/>
      <c r="J144" s="60"/>
      <c r="K144" s="60"/>
      <c r="L144" s="60"/>
    </row>
    <row r="145" spans="1:12" s="61" customFormat="1">
      <c r="A145" s="67"/>
      <c r="F145" s="60"/>
      <c r="G145" s="60"/>
      <c r="H145" s="60"/>
      <c r="I145" s="60"/>
      <c r="J145" s="60"/>
      <c r="K145" s="60"/>
      <c r="L145" s="60"/>
    </row>
    <row r="146" spans="1:12" s="61" customFormat="1">
      <c r="A146" s="67"/>
      <c r="F146" s="60"/>
      <c r="G146" s="60"/>
      <c r="H146" s="60"/>
      <c r="I146" s="60"/>
      <c r="J146" s="60"/>
      <c r="K146" s="60"/>
      <c r="L146" s="60"/>
    </row>
    <row r="147" spans="1:12" s="61" customFormat="1">
      <c r="A147" s="67"/>
      <c r="F147" s="60"/>
      <c r="G147" s="60"/>
      <c r="H147" s="60"/>
      <c r="I147" s="60"/>
      <c r="J147" s="60"/>
      <c r="K147" s="60"/>
      <c r="L147" s="60"/>
    </row>
    <row r="148" spans="1:12" s="61" customFormat="1">
      <c r="A148" s="67"/>
      <c r="F148" s="60"/>
      <c r="G148" s="60"/>
      <c r="H148" s="60"/>
      <c r="I148" s="60"/>
      <c r="J148" s="60"/>
      <c r="K148" s="60"/>
      <c r="L148" s="60"/>
    </row>
    <row r="149" spans="1:12" s="61" customFormat="1">
      <c r="A149" s="67"/>
      <c r="F149" s="60"/>
      <c r="G149" s="60"/>
      <c r="H149" s="60"/>
      <c r="I149" s="60"/>
      <c r="J149" s="60"/>
      <c r="K149" s="60"/>
      <c r="L149" s="60"/>
    </row>
    <row r="150" spans="1:12" s="61" customFormat="1">
      <c r="A150" s="67"/>
      <c r="F150" s="60"/>
      <c r="G150" s="60"/>
      <c r="H150" s="60"/>
      <c r="I150" s="60"/>
      <c r="J150" s="60"/>
      <c r="K150" s="60"/>
      <c r="L150" s="60"/>
    </row>
    <row r="151" spans="1:12" s="61" customFormat="1">
      <c r="A151" s="67"/>
      <c r="F151" s="60"/>
      <c r="G151" s="60"/>
      <c r="H151" s="60"/>
      <c r="I151" s="60"/>
      <c r="J151" s="60"/>
      <c r="K151" s="60"/>
      <c r="L151" s="60"/>
    </row>
    <row r="152" spans="1:12" s="61" customFormat="1">
      <c r="A152" s="67"/>
      <c r="F152" s="60"/>
      <c r="G152" s="60"/>
      <c r="H152" s="60"/>
      <c r="I152" s="60"/>
      <c r="J152" s="60"/>
      <c r="K152" s="60"/>
      <c r="L152" s="60"/>
    </row>
    <row r="153" spans="1:12" s="61" customFormat="1">
      <c r="A153" s="67"/>
      <c r="F153" s="60"/>
      <c r="G153" s="60"/>
      <c r="H153" s="60"/>
      <c r="I153" s="60"/>
      <c r="J153" s="60"/>
      <c r="K153" s="60"/>
      <c r="L153" s="60"/>
    </row>
    <row r="154" spans="1:12" s="61" customFormat="1">
      <c r="A154" s="67"/>
      <c r="F154" s="60"/>
      <c r="G154" s="60"/>
      <c r="H154" s="60"/>
      <c r="I154" s="60"/>
      <c r="J154" s="60"/>
      <c r="K154" s="60"/>
      <c r="L154" s="60"/>
    </row>
    <row r="155" spans="1:12" s="61" customFormat="1">
      <c r="A155" s="67"/>
      <c r="F155" s="60"/>
      <c r="G155" s="60"/>
      <c r="H155" s="60"/>
      <c r="I155" s="60"/>
      <c r="J155" s="60"/>
      <c r="K155" s="60"/>
      <c r="L155" s="60"/>
    </row>
    <row r="156" spans="1:12" s="61" customFormat="1">
      <c r="A156" s="67"/>
      <c r="F156" s="60"/>
      <c r="G156" s="60"/>
      <c r="H156" s="60"/>
      <c r="I156" s="60"/>
      <c r="J156" s="60"/>
      <c r="K156" s="60"/>
      <c r="L156" s="60"/>
    </row>
    <row r="157" spans="1:12" s="61" customFormat="1">
      <c r="A157" s="67"/>
      <c r="F157" s="60"/>
      <c r="G157" s="60"/>
      <c r="H157" s="60"/>
      <c r="I157" s="60"/>
      <c r="J157" s="60"/>
      <c r="K157" s="60"/>
      <c r="L157" s="60"/>
    </row>
    <row r="158" spans="1:12" s="61" customFormat="1">
      <c r="A158" s="67"/>
      <c r="F158" s="60"/>
      <c r="G158" s="60"/>
      <c r="H158" s="60"/>
      <c r="I158" s="60"/>
      <c r="J158" s="60"/>
      <c r="K158" s="60"/>
      <c r="L158" s="60"/>
    </row>
    <row r="159" spans="1:12" s="61" customFormat="1">
      <c r="A159" s="67"/>
      <c r="F159" s="60"/>
      <c r="G159" s="60"/>
      <c r="H159" s="60"/>
      <c r="I159" s="60"/>
      <c r="J159" s="60"/>
      <c r="K159" s="60"/>
      <c r="L159" s="60"/>
    </row>
    <row r="160" spans="1:12" s="61" customFormat="1">
      <c r="A160" s="67"/>
      <c r="F160" s="60"/>
      <c r="G160" s="60"/>
      <c r="H160" s="60"/>
      <c r="I160" s="60"/>
      <c r="J160" s="60"/>
      <c r="K160" s="60"/>
      <c r="L160" s="60"/>
    </row>
    <row r="161" spans="1:12" s="61" customFormat="1">
      <c r="A161" s="67"/>
      <c r="F161" s="60"/>
      <c r="G161" s="60"/>
      <c r="H161" s="60"/>
      <c r="I161" s="60"/>
      <c r="J161" s="60"/>
      <c r="K161" s="60"/>
      <c r="L161" s="60"/>
    </row>
    <row r="162" spans="1:12" s="61" customFormat="1">
      <c r="A162" s="67"/>
      <c r="F162" s="60"/>
      <c r="G162" s="60"/>
      <c r="H162" s="60"/>
      <c r="I162" s="60"/>
      <c r="J162" s="60"/>
      <c r="K162" s="60"/>
      <c r="L162" s="60"/>
    </row>
    <row r="163" spans="1:12" s="61" customFormat="1">
      <c r="A163" s="67"/>
      <c r="F163" s="60"/>
      <c r="G163" s="60"/>
      <c r="H163" s="60"/>
      <c r="I163" s="60"/>
      <c r="J163" s="60"/>
      <c r="K163" s="60"/>
      <c r="L163" s="60"/>
    </row>
    <row r="164" spans="1:12" s="61" customFormat="1">
      <c r="A164" s="67"/>
      <c r="F164" s="60"/>
      <c r="G164" s="60"/>
      <c r="H164" s="60"/>
      <c r="I164" s="60"/>
      <c r="J164" s="60"/>
      <c r="K164" s="60"/>
      <c r="L164" s="60"/>
    </row>
    <row r="165" spans="1:12" s="61" customFormat="1">
      <c r="A165" s="67"/>
      <c r="F165" s="60"/>
      <c r="G165" s="60"/>
      <c r="H165" s="60"/>
      <c r="I165" s="60"/>
      <c r="J165" s="60"/>
      <c r="K165" s="60"/>
      <c r="L165" s="60"/>
    </row>
    <row r="166" spans="1:12" s="61" customFormat="1">
      <c r="A166" s="67"/>
      <c r="F166" s="60"/>
      <c r="G166" s="60"/>
      <c r="H166" s="60"/>
      <c r="I166" s="60"/>
      <c r="J166" s="60"/>
      <c r="K166" s="60"/>
      <c r="L166" s="60"/>
    </row>
    <row r="167" spans="1:12" s="61" customFormat="1">
      <c r="A167" s="67"/>
      <c r="F167" s="60"/>
      <c r="G167" s="60"/>
      <c r="H167" s="60"/>
      <c r="I167" s="60"/>
      <c r="J167" s="60"/>
      <c r="K167" s="60"/>
      <c r="L167" s="60"/>
    </row>
    <row r="168" spans="1:12" s="61" customFormat="1">
      <c r="A168" s="67"/>
      <c r="F168" s="60"/>
      <c r="G168" s="60"/>
      <c r="H168" s="60"/>
      <c r="I168" s="60"/>
      <c r="J168" s="60"/>
      <c r="K168" s="60"/>
      <c r="L168" s="60"/>
    </row>
    <row r="169" spans="1:12" s="61" customFormat="1">
      <c r="A169" s="67"/>
      <c r="F169" s="60"/>
      <c r="G169" s="60"/>
      <c r="H169" s="60"/>
      <c r="I169" s="60"/>
      <c r="J169" s="60"/>
      <c r="K169" s="60"/>
      <c r="L169" s="60"/>
    </row>
    <row r="170" spans="1:12" s="61" customFormat="1">
      <c r="A170" s="67"/>
      <c r="F170" s="60"/>
      <c r="G170" s="60"/>
      <c r="H170" s="60"/>
      <c r="I170" s="60"/>
      <c r="J170" s="60"/>
      <c r="K170" s="60"/>
      <c r="L170" s="60"/>
    </row>
    <row r="171" spans="1:12" s="61" customFormat="1">
      <c r="A171" s="67"/>
      <c r="F171" s="60"/>
      <c r="G171" s="60"/>
      <c r="H171" s="60"/>
      <c r="I171" s="60"/>
      <c r="J171" s="60"/>
      <c r="K171" s="60"/>
      <c r="L171" s="60"/>
    </row>
    <row r="172" spans="1:12" s="61" customFormat="1">
      <c r="A172" s="67"/>
      <c r="F172" s="60"/>
      <c r="G172" s="60"/>
      <c r="H172" s="60"/>
      <c r="I172" s="60"/>
      <c r="J172" s="60"/>
      <c r="K172" s="60"/>
      <c r="L172" s="60"/>
    </row>
    <row r="173" spans="1:12" s="61" customFormat="1">
      <c r="A173" s="67"/>
      <c r="F173" s="60"/>
      <c r="G173" s="60"/>
      <c r="H173" s="60"/>
      <c r="I173" s="60"/>
      <c r="J173" s="60"/>
      <c r="K173" s="60"/>
      <c r="L173" s="60"/>
    </row>
    <row r="174" spans="1:12" s="61" customFormat="1">
      <c r="A174" s="67"/>
      <c r="F174" s="60"/>
      <c r="G174" s="60"/>
      <c r="H174" s="60"/>
      <c r="I174" s="60"/>
      <c r="J174" s="60"/>
      <c r="K174" s="60"/>
      <c r="L174" s="60"/>
    </row>
    <row r="175" spans="1:12" s="61" customFormat="1">
      <c r="A175" s="67"/>
      <c r="F175" s="60"/>
      <c r="G175" s="60"/>
      <c r="H175" s="60"/>
      <c r="I175" s="60"/>
      <c r="J175" s="60"/>
      <c r="K175" s="60"/>
      <c r="L175" s="60"/>
    </row>
    <row r="176" spans="1:12" s="61" customFormat="1">
      <c r="A176" s="67"/>
      <c r="F176" s="60"/>
      <c r="G176" s="60"/>
      <c r="H176" s="60"/>
      <c r="I176" s="60"/>
      <c r="J176" s="60"/>
      <c r="K176" s="60"/>
      <c r="L176" s="60"/>
    </row>
    <row r="177" spans="1:12" s="61" customFormat="1">
      <c r="A177" s="67"/>
      <c r="F177" s="60"/>
      <c r="G177" s="60"/>
      <c r="H177" s="60"/>
      <c r="I177" s="60"/>
      <c r="J177" s="60"/>
      <c r="K177" s="60"/>
      <c r="L177" s="60"/>
    </row>
    <row r="178" spans="1:12" s="61" customFormat="1">
      <c r="A178" s="67"/>
      <c r="F178" s="60"/>
      <c r="G178" s="60"/>
      <c r="H178" s="60"/>
      <c r="I178" s="60"/>
      <c r="J178" s="60"/>
      <c r="K178" s="60"/>
      <c r="L178" s="60"/>
    </row>
    <row r="179" spans="1:12" s="61" customFormat="1">
      <c r="A179" s="67"/>
      <c r="F179" s="60"/>
      <c r="G179" s="60"/>
      <c r="H179" s="60"/>
      <c r="I179" s="60"/>
      <c r="J179" s="60"/>
      <c r="K179" s="60"/>
      <c r="L179" s="60"/>
    </row>
    <row r="180" spans="1:12" s="61" customFormat="1">
      <c r="A180" s="67"/>
      <c r="F180" s="60"/>
      <c r="G180" s="60"/>
      <c r="H180" s="60"/>
      <c r="I180" s="60"/>
      <c r="J180" s="60"/>
      <c r="K180" s="60"/>
      <c r="L180" s="60"/>
    </row>
    <row r="181" spans="1:12" s="61" customFormat="1">
      <c r="A181" s="67"/>
      <c r="F181" s="60"/>
      <c r="G181" s="60"/>
      <c r="H181" s="60"/>
      <c r="I181" s="60"/>
      <c r="J181" s="60"/>
      <c r="K181" s="60"/>
      <c r="L181" s="60"/>
    </row>
    <row r="182" spans="1:12" s="61" customFormat="1">
      <c r="A182" s="67"/>
      <c r="F182" s="60"/>
      <c r="G182" s="60"/>
      <c r="H182" s="60"/>
      <c r="I182" s="60"/>
      <c r="J182" s="60"/>
      <c r="K182" s="60"/>
      <c r="L182" s="60"/>
    </row>
    <row r="183" spans="1:12" s="61" customFormat="1">
      <c r="A183" s="67"/>
      <c r="F183" s="60"/>
      <c r="G183" s="60"/>
      <c r="H183" s="60"/>
      <c r="I183" s="60"/>
      <c r="J183" s="60"/>
      <c r="K183" s="60"/>
      <c r="L183" s="60"/>
    </row>
    <row r="184" spans="1:12" s="61" customFormat="1">
      <c r="A184" s="67"/>
      <c r="F184" s="60"/>
      <c r="G184" s="60"/>
      <c r="H184" s="60"/>
      <c r="I184" s="60"/>
      <c r="J184" s="60"/>
      <c r="K184" s="60"/>
      <c r="L184" s="60"/>
    </row>
    <row r="185" spans="1:12" s="61" customFormat="1">
      <c r="A185" s="67"/>
      <c r="F185" s="60"/>
      <c r="G185" s="60"/>
      <c r="H185" s="60"/>
      <c r="I185" s="60"/>
      <c r="J185" s="60"/>
      <c r="K185" s="60"/>
      <c r="L185" s="60"/>
    </row>
    <row r="186" spans="1:12" s="61" customFormat="1">
      <c r="A186" s="67"/>
      <c r="F186" s="60"/>
      <c r="G186" s="60"/>
      <c r="H186" s="60"/>
      <c r="I186" s="60"/>
      <c r="J186" s="60"/>
      <c r="K186" s="60"/>
      <c r="L186" s="60"/>
    </row>
    <row r="187" spans="1:12" s="61" customFormat="1">
      <c r="A187" s="67"/>
      <c r="F187" s="60"/>
      <c r="G187" s="60"/>
      <c r="H187" s="60"/>
      <c r="I187" s="60"/>
      <c r="J187" s="60"/>
      <c r="K187" s="60"/>
      <c r="L187" s="60"/>
    </row>
    <row r="188" spans="1:12" s="61" customFormat="1">
      <c r="A188" s="67"/>
      <c r="F188" s="60"/>
      <c r="G188" s="60"/>
      <c r="H188" s="60"/>
      <c r="I188" s="60"/>
      <c r="J188" s="60"/>
      <c r="K188" s="60"/>
      <c r="L188" s="60"/>
    </row>
    <row r="189" spans="1:12" s="61" customFormat="1">
      <c r="A189" s="67"/>
      <c r="F189" s="60"/>
      <c r="G189" s="60"/>
      <c r="H189" s="60"/>
      <c r="I189" s="60"/>
      <c r="J189" s="60"/>
      <c r="K189" s="60"/>
      <c r="L189" s="60"/>
    </row>
    <row r="190" spans="1:12" s="61" customFormat="1">
      <c r="A190" s="67"/>
      <c r="F190" s="60"/>
      <c r="G190" s="60"/>
      <c r="H190" s="60"/>
      <c r="I190" s="60"/>
      <c r="J190" s="60"/>
      <c r="K190" s="60"/>
      <c r="L190" s="60"/>
    </row>
    <row r="191" spans="1:12" s="61" customFormat="1">
      <c r="A191" s="67"/>
      <c r="F191" s="60"/>
      <c r="G191" s="60"/>
      <c r="H191" s="60"/>
      <c r="I191" s="60"/>
      <c r="J191" s="60"/>
      <c r="K191" s="60"/>
      <c r="L191" s="60"/>
    </row>
    <row r="192" spans="1:12" s="61" customFormat="1">
      <c r="A192" s="67"/>
      <c r="F192" s="60"/>
      <c r="G192" s="60"/>
      <c r="H192" s="60"/>
      <c r="I192" s="60"/>
      <c r="J192" s="60"/>
      <c r="K192" s="60"/>
      <c r="L192" s="60"/>
    </row>
    <row r="193" spans="1:12" s="61" customFormat="1">
      <c r="A193" s="67"/>
      <c r="F193" s="60"/>
      <c r="G193" s="60"/>
      <c r="H193" s="60"/>
      <c r="I193" s="60"/>
      <c r="J193" s="60"/>
      <c r="K193" s="60"/>
      <c r="L193" s="60"/>
    </row>
    <row r="194" spans="1:12" s="61" customFormat="1">
      <c r="A194" s="67"/>
      <c r="F194" s="60"/>
      <c r="G194" s="60"/>
      <c r="H194" s="60"/>
      <c r="I194" s="60"/>
      <c r="J194" s="60"/>
      <c r="K194" s="60"/>
      <c r="L194" s="60"/>
    </row>
    <row r="195" spans="1:12" s="61" customFormat="1">
      <c r="A195" s="67"/>
      <c r="F195" s="60"/>
      <c r="G195" s="60"/>
      <c r="H195" s="60"/>
      <c r="I195" s="60"/>
      <c r="J195" s="60"/>
      <c r="K195" s="60"/>
      <c r="L195" s="60"/>
    </row>
    <row r="196" spans="1:12" s="61" customFormat="1">
      <c r="A196" s="67"/>
      <c r="F196" s="60"/>
      <c r="G196" s="60"/>
      <c r="H196" s="60"/>
      <c r="I196" s="60"/>
      <c r="J196" s="60"/>
      <c r="K196" s="60"/>
      <c r="L196" s="60"/>
    </row>
    <row r="197" spans="1:12" s="61" customFormat="1">
      <c r="A197" s="67"/>
      <c r="F197" s="60"/>
      <c r="G197" s="60"/>
      <c r="H197" s="60"/>
      <c r="I197" s="60"/>
      <c r="J197" s="60"/>
      <c r="K197" s="60"/>
      <c r="L197" s="60"/>
    </row>
  </sheetData>
  <mergeCells count="14">
    <mergeCell ref="A2:J2"/>
    <mergeCell ref="A4:A5"/>
    <mergeCell ref="B4:B5"/>
    <mergeCell ref="C4:C5"/>
    <mergeCell ref="D4:D5"/>
    <mergeCell ref="E4:E5"/>
    <mergeCell ref="F4:F5"/>
    <mergeCell ref="G4:J4"/>
    <mergeCell ref="C47:F47"/>
    <mergeCell ref="H47:J47"/>
    <mergeCell ref="A7:J7"/>
    <mergeCell ref="A18:J18"/>
    <mergeCell ref="C46:F46"/>
    <mergeCell ref="H46:J46"/>
  </mergeCells>
  <phoneticPr fontId="3" type="noConversion"/>
  <pageMargins left="0.59055118110236227" right="0.59055118110236227" top="0.98425196850393704" bottom="0.59055118110236227" header="0" footer="0"/>
  <pageSetup paperSize="9" scale="57" fitToHeight="2" orientation="landscape" verticalDpi="300" r:id="rId1"/>
  <headerFooter alignWithMargins="0"/>
  <ignoredErrors>
    <ignoredError sqref="F9 F19 F36 F40 F43 F27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49"/>
  <sheetViews>
    <sheetView view="pageBreakPreview" topLeftCell="A10" zoomScale="60" workbookViewId="0">
      <selection activeCell="S11" sqref="S11"/>
    </sheetView>
  </sheetViews>
  <sheetFormatPr defaultRowHeight="18.75"/>
  <cols>
    <col min="1" max="1" width="51.5703125" style="3" customWidth="1"/>
    <col min="2" max="2" width="12" style="136" customWidth="1"/>
    <col min="3" max="3" width="16.140625" style="136" customWidth="1"/>
    <col min="4" max="4" width="16.7109375" style="136" customWidth="1"/>
    <col min="5" max="5" width="16.140625" style="136" customWidth="1"/>
    <col min="6" max="6" width="16" style="136" customWidth="1"/>
    <col min="7" max="7" width="16.28515625" style="3" customWidth="1"/>
    <col min="8" max="8" width="16.85546875" style="3" customWidth="1"/>
    <col min="9" max="9" width="16.140625" style="3" customWidth="1"/>
    <col min="10" max="10" width="16.42578125" style="3" customWidth="1"/>
    <col min="11" max="16384" width="9.140625" style="3"/>
  </cols>
  <sheetData>
    <row r="2" spans="1:10" ht="20.25">
      <c r="A2" s="611" t="s">
        <v>426</v>
      </c>
      <c r="B2" s="611"/>
      <c r="C2" s="611"/>
      <c r="D2" s="611"/>
      <c r="E2" s="611"/>
      <c r="F2" s="611"/>
      <c r="G2" s="611"/>
      <c r="H2" s="611"/>
    </row>
    <row r="3" spans="1:10">
      <c r="A3" s="132"/>
      <c r="B3" s="100"/>
      <c r="C3" s="132"/>
      <c r="D3" s="132"/>
      <c r="E3" s="132"/>
      <c r="F3" s="100"/>
      <c r="G3" s="132"/>
      <c r="H3" s="132"/>
      <c r="J3" s="3" t="s">
        <v>402</v>
      </c>
    </row>
    <row r="4" spans="1:10" ht="41.25" customHeight="1">
      <c r="A4" s="612" t="s">
        <v>165</v>
      </c>
      <c r="B4" s="614" t="s">
        <v>17</v>
      </c>
      <c r="C4" s="616" t="s">
        <v>606</v>
      </c>
      <c r="D4" s="616" t="s">
        <v>607</v>
      </c>
      <c r="E4" s="618" t="s">
        <v>602</v>
      </c>
      <c r="F4" s="616" t="s">
        <v>608</v>
      </c>
      <c r="G4" s="620" t="s">
        <v>335</v>
      </c>
      <c r="H4" s="621"/>
      <c r="I4" s="621"/>
      <c r="J4" s="622"/>
    </row>
    <row r="5" spans="1:10" ht="54" customHeight="1">
      <c r="A5" s="613"/>
      <c r="B5" s="615"/>
      <c r="C5" s="617"/>
      <c r="D5" s="617"/>
      <c r="E5" s="619"/>
      <c r="F5" s="617"/>
      <c r="G5" s="131" t="s">
        <v>128</v>
      </c>
      <c r="H5" s="131" t="s">
        <v>129</v>
      </c>
      <c r="I5" s="131" t="s">
        <v>130</v>
      </c>
      <c r="J5" s="131" t="s">
        <v>63</v>
      </c>
    </row>
    <row r="6" spans="1:10" ht="23.25" customHeight="1">
      <c r="A6" s="101">
        <v>1</v>
      </c>
      <c r="B6" s="102">
        <v>2</v>
      </c>
      <c r="C6" s="102">
        <v>3</v>
      </c>
      <c r="D6" s="102">
        <v>4</v>
      </c>
      <c r="E6" s="102">
        <v>5</v>
      </c>
      <c r="F6" s="102">
        <v>6</v>
      </c>
      <c r="G6" s="102">
        <v>7</v>
      </c>
      <c r="H6" s="102">
        <v>8</v>
      </c>
      <c r="I6" s="139">
        <v>9</v>
      </c>
      <c r="J6" s="139">
        <v>10</v>
      </c>
    </row>
    <row r="7" spans="1:10" ht="23.25" customHeight="1">
      <c r="A7" s="605" t="s">
        <v>109</v>
      </c>
      <c r="B7" s="606"/>
      <c r="C7" s="606"/>
      <c r="D7" s="606"/>
      <c r="E7" s="606"/>
      <c r="F7" s="606"/>
      <c r="G7" s="606"/>
      <c r="H7" s="606"/>
      <c r="I7" s="606"/>
      <c r="J7" s="607"/>
    </row>
    <row r="8" spans="1:10" ht="36" customHeight="1">
      <c r="A8" s="140" t="s">
        <v>417</v>
      </c>
      <c r="B8" s="102">
        <v>2050</v>
      </c>
      <c r="C8" s="31">
        <f>SUM(C9:C9)</f>
        <v>0</v>
      </c>
      <c r="D8" s="31">
        <f>SUM(D9:D9)</f>
        <v>0</v>
      </c>
      <c r="E8" s="31">
        <f>SUM(E9:E9)</f>
        <v>0</v>
      </c>
      <c r="F8" s="31">
        <f>SUM(G8:J8)</f>
        <v>0</v>
      </c>
      <c r="G8" s="31">
        <f>SUM(G9:G9)</f>
        <v>0</v>
      </c>
      <c r="H8" s="31">
        <f>SUM(H9:H9)</f>
        <v>0</v>
      </c>
      <c r="I8" s="31">
        <f>SUM(I9:I9)</f>
        <v>0</v>
      </c>
      <c r="J8" s="31">
        <f>SUM(J9:J9)</f>
        <v>0</v>
      </c>
    </row>
    <row r="9" spans="1:10" ht="29.25" customHeight="1">
      <c r="A9" s="115"/>
      <c r="B9" s="102"/>
      <c r="C9" s="30"/>
      <c r="D9" s="30"/>
      <c r="E9" s="30"/>
      <c r="F9" s="30">
        <f t="shared" ref="F9:F24" si="0">SUM(G9:J9)</f>
        <v>0</v>
      </c>
      <c r="G9" s="30"/>
      <c r="H9" s="30"/>
      <c r="I9" s="122"/>
      <c r="J9" s="122"/>
    </row>
    <row r="10" spans="1:10" s="38" customFormat="1" ht="35.25" customHeight="1">
      <c r="A10" s="140" t="s">
        <v>418</v>
      </c>
      <c r="B10" s="118">
        <v>2060</v>
      </c>
      <c r="C10" s="31">
        <f>SUM(C11:C11)</f>
        <v>0</v>
      </c>
      <c r="D10" s="31">
        <f t="shared" ref="D10:E10" si="1">SUM(D11:D11)</f>
        <v>0</v>
      </c>
      <c r="E10" s="31">
        <f t="shared" si="1"/>
        <v>0</v>
      </c>
      <c r="F10" s="31">
        <f t="shared" si="0"/>
        <v>0</v>
      </c>
      <c r="G10" s="31">
        <f>SUM(G11:G11)</f>
        <v>0</v>
      </c>
      <c r="H10" s="31">
        <f t="shared" ref="H10:J10" si="2">SUM(H11:H11)</f>
        <v>0</v>
      </c>
      <c r="I10" s="31">
        <f t="shared" si="2"/>
        <v>0</v>
      </c>
      <c r="J10" s="31">
        <f t="shared" si="2"/>
        <v>0</v>
      </c>
    </row>
    <row r="11" spans="1:10" s="38" customFormat="1" ht="31.5" customHeight="1">
      <c r="A11" s="104"/>
      <c r="B11" s="118"/>
      <c r="C11" s="30"/>
      <c r="D11" s="30"/>
      <c r="E11" s="30"/>
      <c r="F11" s="30">
        <f t="shared" si="0"/>
        <v>0</v>
      </c>
      <c r="G11" s="30"/>
      <c r="H11" s="30"/>
      <c r="I11" s="123"/>
      <c r="J11" s="123"/>
    </row>
    <row r="12" spans="1:10" s="38" customFormat="1" ht="31.5" customHeight="1">
      <c r="A12" s="608" t="s">
        <v>368</v>
      </c>
      <c r="B12" s="609"/>
      <c r="C12" s="609"/>
      <c r="D12" s="609"/>
      <c r="E12" s="609"/>
      <c r="F12" s="609"/>
      <c r="G12" s="609"/>
      <c r="H12" s="609"/>
      <c r="I12" s="609"/>
      <c r="J12" s="610"/>
    </row>
    <row r="13" spans="1:10" s="38" customFormat="1" ht="72.75" customHeight="1">
      <c r="A13" s="128" t="s">
        <v>419</v>
      </c>
      <c r="B13" s="118"/>
      <c r="C13" s="31"/>
      <c r="D13" s="31"/>
      <c r="E13" s="31"/>
      <c r="F13" s="30"/>
      <c r="G13" s="31"/>
      <c r="H13" s="31"/>
      <c r="I13" s="31"/>
      <c r="J13" s="31"/>
    </row>
    <row r="14" spans="1:10" s="38" customFormat="1" ht="42.75" customHeight="1">
      <c r="A14" s="39" t="s">
        <v>420</v>
      </c>
      <c r="B14" s="118">
        <v>2117</v>
      </c>
      <c r="C14" s="31">
        <f>SUM(C15:C15)</f>
        <v>0</v>
      </c>
      <c r="D14" s="31">
        <f t="shared" ref="D14:J14" si="3">SUM(D15:D15)</f>
        <v>0</v>
      </c>
      <c r="E14" s="31">
        <f t="shared" si="3"/>
        <v>0</v>
      </c>
      <c r="F14" s="30">
        <f t="shared" si="0"/>
        <v>0</v>
      </c>
      <c r="G14" s="31">
        <f t="shared" si="3"/>
        <v>0</v>
      </c>
      <c r="H14" s="31">
        <f t="shared" si="3"/>
        <v>0</v>
      </c>
      <c r="I14" s="31">
        <f t="shared" si="3"/>
        <v>0</v>
      </c>
      <c r="J14" s="31">
        <f t="shared" si="3"/>
        <v>0</v>
      </c>
    </row>
    <row r="15" spans="1:10" s="38" customFormat="1" ht="30" customHeight="1">
      <c r="A15" s="130"/>
      <c r="B15" s="118"/>
      <c r="C15" s="31"/>
      <c r="D15" s="31"/>
      <c r="E15" s="31"/>
      <c r="F15" s="30">
        <f t="shared" si="0"/>
        <v>0</v>
      </c>
      <c r="G15" s="31"/>
      <c r="H15" s="31"/>
      <c r="I15" s="123"/>
      <c r="J15" s="123"/>
    </row>
    <row r="16" spans="1:10" s="38" customFormat="1" ht="65.25" customHeight="1">
      <c r="A16" s="141" t="s">
        <v>365</v>
      </c>
      <c r="B16" s="118"/>
      <c r="C16" s="31"/>
      <c r="D16" s="31"/>
      <c r="E16" s="31"/>
      <c r="F16" s="30"/>
      <c r="G16" s="31"/>
      <c r="H16" s="31"/>
      <c r="I16" s="31"/>
      <c r="J16" s="31"/>
    </row>
    <row r="17" spans="1:10" s="38" customFormat="1" ht="44.25" customHeight="1">
      <c r="A17" s="140" t="s">
        <v>420</v>
      </c>
      <c r="B17" s="118">
        <v>2128</v>
      </c>
      <c r="C17" s="31">
        <f>SUM(C18:C18)</f>
        <v>0</v>
      </c>
      <c r="D17" s="31">
        <f t="shared" ref="D17:J17" si="4">SUM(D18:D18)</f>
        <v>0</v>
      </c>
      <c r="E17" s="31">
        <f t="shared" si="4"/>
        <v>0</v>
      </c>
      <c r="F17" s="30">
        <f t="shared" si="0"/>
        <v>0</v>
      </c>
      <c r="G17" s="31">
        <f t="shared" si="4"/>
        <v>0</v>
      </c>
      <c r="H17" s="31">
        <f t="shared" si="4"/>
        <v>0</v>
      </c>
      <c r="I17" s="31">
        <f t="shared" si="4"/>
        <v>0</v>
      </c>
      <c r="J17" s="31">
        <f t="shared" si="4"/>
        <v>0</v>
      </c>
    </row>
    <row r="18" spans="1:10" s="38" customFormat="1" ht="31.5" customHeight="1">
      <c r="A18" s="141"/>
      <c r="B18" s="118"/>
      <c r="C18" s="31"/>
      <c r="D18" s="31"/>
      <c r="E18" s="31"/>
      <c r="F18" s="30">
        <f t="shared" si="0"/>
        <v>0</v>
      </c>
      <c r="G18" s="31"/>
      <c r="H18" s="31"/>
      <c r="I18" s="31"/>
      <c r="J18" s="31"/>
    </row>
    <row r="19" spans="1:10" s="38" customFormat="1" ht="50.25" customHeight="1">
      <c r="A19" s="141" t="s">
        <v>366</v>
      </c>
      <c r="B19" s="118"/>
      <c r="C19" s="31"/>
      <c r="D19" s="31"/>
      <c r="E19" s="31"/>
      <c r="F19" s="30"/>
      <c r="G19" s="31"/>
      <c r="H19" s="31"/>
      <c r="I19" s="31"/>
      <c r="J19" s="31"/>
    </row>
    <row r="20" spans="1:10" s="38" customFormat="1" ht="46.5" customHeight="1">
      <c r="A20" s="140" t="s">
        <v>421</v>
      </c>
      <c r="B20" s="118">
        <v>2133</v>
      </c>
      <c r="C20" s="31">
        <f>SUM(C21:C21)</f>
        <v>0</v>
      </c>
      <c r="D20" s="31">
        <f t="shared" ref="D20:J20" si="5">SUM(D21:D21)</f>
        <v>0</v>
      </c>
      <c r="E20" s="31">
        <f t="shared" si="5"/>
        <v>0</v>
      </c>
      <c r="F20" s="30">
        <f t="shared" si="0"/>
        <v>0</v>
      </c>
      <c r="G20" s="31">
        <f t="shared" si="5"/>
        <v>0</v>
      </c>
      <c r="H20" s="31">
        <f t="shared" si="5"/>
        <v>0</v>
      </c>
      <c r="I20" s="31">
        <f t="shared" si="5"/>
        <v>0</v>
      </c>
      <c r="J20" s="31">
        <f t="shared" si="5"/>
        <v>0</v>
      </c>
    </row>
    <row r="21" spans="1:10" s="38" customFormat="1" ht="31.5" customHeight="1">
      <c r="A21" s="104"/>
      <c r="B21" s="118"/>
      <c r="C21" s="30"/>
      <c r="D21" s="30"/>
      <c r="E21" s="30"/>
      <c r="F21" s="30">
        <f t="shared" si="0"/>
        <v>0</v>
      </c>
      <c r="G21" s="30"/>
      <c r="H21" s="30"/>
      <c r="I21" s="123"/>
      <c r="J21" s="123"/>
    </row>
    <row r="22" spans="1:10" s="38" customFormat="1" ht="45" customHeight="1">
      <c r="A22" s="116" t="s">
        <v>422</v>
      </c>
      <c r="B22" s="118"/>
      <c r="C22" s="31"/>
      <c r="D22" s="31"/>
      <c r="E22" s="31"/>
      <c r="F22" s="30"/>
      <c r="G22" s="31"/>
      <c r="H22" s="31"/>
      <c r="I22" s="31"/>
      <c r="J22" s="31"/>
    </row>
    <row r="23" spans="1:10" s="38" customFormat="1" ht="41.25" customHeight="1">
      <c r="A23" s="129" t="s">
        <v>423</v>
      </c>
      <c r="B23" s="118">
        <v>2142</v>
      </c>
      <c r="C23" s="31">
        <f>SUM(C24:C24)</f>
        <v>0</v>
      </c>
      <c r="D23" s="31">
        <f t="shared" ref="D23:J23" si="6">SUM(D24:D24)</f>
        <v>0</v>
      </c>
      <c r="E23" s="31">
        <f t="shared" si="6"/>
        <v>0</v>
      </c>
      <c r="F23" s="30">
        <f t="shared" si="0"/>
        <v>0</v>
      </c>
      <c r="G23" s="31">
        <f t="shared" si="6"/>
        <v>0</v>
      </c>
      <c r="H23" s="31">
        <f t="shared" si="6"/>
        <v>0</v>
      </c>
      <c r="I23" s="31">
        <f t="shared" si="6"/>
        <v>0</v>
      </c>
      <c r="J23" s="31">
        <f t="shared" si="6"/>
        <v>0</v>
      </c>
    </row>
    <row r="24" spans="1:10" s="38" customFormat="1" ht="35.25" customHeight="1">
      <c r="A24" s="129"/>
      <c r="B24" s="118"/>
      <c r="C24" s="30"/>
      <c r="D24" s="30"/>
      <c r="E24" s="30"/>
      <c r="F24" s="30">
        <f t="shared" si="0"/>
        <v>0</v>
      </c>
      <c r="G24" s="30"/>
      <c r="H24" s="30"/>
      <c r="I24" s="123"/>
      <c r="J24" s="123"/>
    </row>
    <row r="25" spans="1:10">
      <c r="A25" s="105"/>
      <c r="B25" s="106"/>
      <c r="C25" s="107"/>
      <c r="D25" s="108"/>
      <c r="E25" s="108"/>
      <c r="F25" s="108"/>
      <c r="G25" s="108"/>
      <c r="H25" s="108"/>
    </row>
    <row r="26" spans="1:10" ht="24.75" customHeight="1">
      <c r="A26" s="98" t="s">
        <v>359</v>
      </c>
      <c r="B26" s="21"/>
      <c r="C26" s="600" t="s">
        <v>86</v>
      </c>
      <c r="D26" s="600"/>
      <c r="E26" s="133"/>
      <c r="F26" s="109"/>
      <c r="G26" s="601"/>
      <c r="H26" s="602"/>
      <c r="I26" s="602"/>
    </row>
    <row r="27" spans="1:10">
      <c r="A27" s="137" t="s">
        <v>367</v>
      </c>
      <c r="B27" s="138"/>
      <c r="C27" s="603" t="s">
        <v>404</v>
      </c>
      <c r="D27" s="603"/>
      <c r="E27" s="134"/>
      <c r="F27" s="138"/>
      <c r="G27" s="604" t="s">
        <v>83</v>
      </c>
      <c r="H27" s="604"/>
      <c r="I27" s="604"/>
    </row>
    <row r="28" spans="1:10">
      <c r="A28" s="105"/>
      <c r="B28" s="106"/>
      <c r="C28" s="107"/>
      <c r="D28" s="108"/>
      <c r="E28" s="108"/>
      <c r="F28" s="108"/>
      <c r="G28" s="108"/>
      <c r="H28" s="108"/>
    </row>
    <row r="29" spans="1:10">
      <c r="A29" s="105"/>
      <c r="B29" s="106"/>
      <c r="C29" s="107"/>
      <c r="D29" s="108"/>
      <c r="E29" s="108"/>
      <c r="F29" s="108"/>
      <c r="G29" s="108"/>
      <c r="H29" s="108"/>
    </row>
    <row r="30" spans="1:10">
      <c r="A30" s="105"/>
      <c r="B30" s="106"/>
      <c r="C30" s="107"/>
      <c r="D30" s="108"/>
      <c r="E30" s="108"/>
      <c r="F30" s="108"/>
      <c r="G30" s="108"/>
      <c r="H30" s="108"/>
    </row>
    <row r="31" spans="1:10">
      <c r="A31" s="105"/>
      <c r="B31" s="106"/>
      <c r="C31" s="107"/>
      <c r="D31" s="108"/>
      <c r="E31" s="108"/>
      <c r="F31" s="108"/>
      <c r="G31" s="108"/>
      <c r="H31" s="108"/>
    </row>
    <row r="32" spans="1:10">
      <c r="A32" s="105"/>
      <c r="B32" s="106"/>
      <c r="C32" s="107"/>
      <c r="D32" s="108"/>
      <c r="E32" s="108"/>
      <c r="F32" s="108"/>
      <c r="G32" s="108"/>
      <c r="H32" s="108"/>
    </row>
    <row r="33" spans="1:8">
      <c r="A33" s="105"/>
      <c r="B33" s="106"/>
      <c r="C33" s="107"/>
      <c r="D33" s="108"/>
      <c r="E33" s="108"/>
      <c r="F33" s="108"/>
      <c r="G33" s="108"/>
      <c r="H33" s="108"/>
    </row>
    <row r="34" spans="1:8">
      <c r="A34" s="105"/>
      <c r="B34" s="106"/>
      <c r="C34" s="107"/>
      <c r="D34" s="108"/>
      <c r="E34" s="108"/>
      <c r="F34" s="108"/>
      <c r="G34" s="108"/>
      <c r="H34" s="108"/>
    </row>
    <row r="35" spans="1:8">
      <c r="A35" s="105"/>
      <c r="B35" s="106"/>
      <c r="C35" s="107"/>
      <c r="D35" s="108"/>
      <c r="E35" s="108"/>
      <c r="F35" s="108"/>
      <c r="G35" s="108"/>
      <c r="H35" s="108"/>
    </row>
    <row r="36" spans="1:8">
      <c r="A36" s="105"/>
      <c r="B36" s="106"/>
      <c r="C36" s="107"/>
      <c r="D36" s="108"/>
      <c r="E36" s="108"/>
      <c r="F36" s="108"/>
      <c r="G36" s="108"/>
      <c r="H36" s="108"/>
    </row>
    <row r="37" spans="1:8">
      <c r="A37" s="105"/>
      <c r="B37" s="106"/>
      <c r="C37" s="107"/>
      <c r="D37" s="108"/>
      <c r="E37" s="108"/>
      <c r="F37" s="108"/>
      <c r="G37" s="108"/>
      <c r="H37" s="108"/>
    </row>
    <row r="38" spans="1:8">
      <c r="A38" s="105"/>
      <c r="B38" s="106"/>
      <c r="C38" s="107"/>
      <c r="D38" s="108"/>
      <c r="E38" s="108"/>
      <c r="F38" s="108"/>
      <c r="G38" s="108"/>
      <c r="H38" s="108"/>
    </row>
    <row r="39" spans="1:8">
      <c r="A39" s="105"/>
      <c r="B39" s="106"/>
      <c r="C39" s="107"/>
      <c r="D39" s="108"/>
      <c r="E39" s="108"/>
      <c r="F39" s="108"/>
      <c r="G39" s="108"/>
      <c r="H39" s="108"/>
    </row>
    <row r="40" spans="1:8">
      <c r="A40" s="105"/>
      <c r="B40" s="106"/>
      <c r="C40" s="107"/>
      <c r="D40" s="108"/>
      <c r="E40" s="108"/>
      <c r="F40" s="108"/>
      <c r="G40" s="108"/>
      <c r="H40" s="108"/>
    </row>
    <row r="41" spans="1:8">
      <c r="A41" s="105"/>
      <c r="B41" s="106"/>
      <c r="C41" s="107"/>
      <c r="D41" s="108"/>
      <c r="E41" s="108"/>
      <c r="F41" s="108"/>
      <c r="G41" s="108"/>
      <c r="H41" s="108"/>
    </row>
    <row r="42" spans="1:8">
      <c r="A42" s="105"/>
      <c r="B42" s="106"/>
      <c r="C42" s="107"/>
      <c r="D42" s="108"/>
      <c r="E42" s="108"/>
      <c r="F42" s="108"/>
      <c r="G42" s="108"/>
      <c r="H42" s="108"/>
    </row>
    <row r="43" spans="1:8">
      <c r="A43" s="105"/>
      <c r="B43" s="106"/>
      <c r="C43" s="107"/>
      <c r="D43" s="108"/>
      <c r="E43" s="108"/>
      <c r="F43" s="108"/>
      <c r="G43" s="108"/>
      <c r="H43" s="108"/>
    </row>
    <row r="44" spans="1:8">
      <c r="A44" s="105"/>
      <c r="B44" s="106"/>
      <c r="C44" s="107"/>
      <c r="D44" s="108"/>
      <c r="E44" s="108"/>
      <c r="F44" s="108"/>
      <c r="G44" s="108"/>
      <c r="H44" s="108"/>
    </row>
    <row r="45" spans="1:8">
      <c r="A45" s="105"/>
      <c r="B45" s="106"/>
      <c r="C45" s="107"/>
      <c r="D45" s="108"/>
      <c r="E45" s="108"/>
      <c r="F45" s="108"/>
      <c r="G45" s="108"/>
      <c r="H45" s="108"/>
    </row>
    <row r="46" spans="1:8">
      <c r="A46" s="105"/>
      <c r="B46" s="106"/>
      <c r="C46" s="107"/>
      <c r="D46" s="108"/>
      <c r="E46" s="108"/>
      <c r="F46" s="108"/>
      <c r="G46" s="108"/>
      <c r="H46" s="108"/>
    </row>
    <row r="47" spans="1:8">
      <c r="A47" s="105"/>
      <c r="B47" s="106"/>
      <c r="C47" s="107"/>
      <c r="D47" s="108"/>
      <c r="E47" s="108"/>
      <c r="F47" s="108"/>
      <c r="G47" s="108"/>
      <c r="H47" s="108"/>
    </row>
    <row r="48" spans="1:8">
      <c r="A48" s="105"/>
      <c r="B48" s="106"/>
      <c r="C48" s="107"/>
      <c r="D48" s="108"/>
      <c r="E48" s="108"/>
      <c r="F48" s="108"/>
      <c r="G48" s="108"/>
      <c r="H48" s="108"/>
    </row>
    <row r="49" spans="1:8">
      <c r="A49" s="105"/>
      <c r="B49" s="106"/>
      <c r="C49" s="107"/>
      <c r="D49" s="108"/>
      <c r="E49" s="108"/>
      <c r="F49" s="108"/>
      <c r="G49" s="108"/>
      <c r="H49" s="108"/>
    </row>
    <row r="50" spans="1:8">
      <c r="A50" s="105"/>
      <c r="B50" s="106"/>
      <c r="C50" s="107"/>
      <c r="D50" s="108"/>
      <c r="E50" s="108"/>
      <c r="F50" s="108"/>
      <c r="G50" s="108"/>
      <c r="H50" s="108"/>
    </row>
    <row r="51" spans="1:8">
      <c r="A51" s="105"/>
      <c r="B51" s="106"/>
      <c r="C51" s="107"/>
      <c r="D51" s="108"/>
      <c r="E51" s="108"/>
      <c r="F51" s="108"/>
      <c r="G51" s="108"/>
      <c r="H51" s="108"/>
    </row>
    <row r="52" spans="1:8">
      <c r="A52" s="105"/>
      <c r="B52" s="106"/>
      <c r="C52" s="107"/>
      <c r="D52" s="108"/>
      <c r="E52" s="108"/>
      <c r="F52" s="108"/>
      <c r="G52" s="108"/>
      <c r="H52" s="108"/>
    </row>
    <row r="53" spans="1:8">
      <c r="A53" s="105"/>
      <c r="B53" s="106"/>
      <c r="C53" s="107"/>
      <c r="D53" s="108"/>
      <c r="E53" s="108"/>
      <c r="F53" s="108"/>
      <c r="G53" s="108"/>
      <c r="H53" s="108"/>
    </row>
    <row r="54" spans="1:8">
      <c r="A54" s="105"/>
      <c r="B54" s="106"/>
      <c r="C54" s="107"/>
      <c r="D54" s="108"/>
      <c r="E54" s="108"/>
      <c r="F54" s="108"/>
      <c r="G54" s="108"/>
      <c r="H54" s="108"/>
    </row>
    <row r="55" spans="1:8">
      <c r="A55" s="105"/>
      <c r="B55" s="106"/>
      <c r="C55" s="107"/>
      <c r="D55" s="108"/>
      <c r="E55" s="108"/>
      <c r="F55" s="108"/>
      <c r="G55" s="108"/>
      <c r="H55" s="108"/>
    </row>
    <row r="56" spans="1:8">
      <c r="A56" s="105"/>
      <c r="B56" s="106"/>
      <c r="C56" s="107"/>
      <c r="D56" s="108"/>
      <c r="E56" s="108"/>
      <c r="F56" s="108"/>
      <c r="G56" s="108"/>
      <c r="H56" s="108"/>
    </row>
    <row r="57" spans="1:8">
      <c r="A57" s="105"/>
      <c r="B57" s="106"/>
      <c r="C57" s="107"/>
      <c r="D57" s="108"/>
      <c r="E57" s="108"/>
      <c r="F57" s="108"/>
      <c r="G57" s="108"/>
      <c r="H57" s="108"/>
    </row>
    <row r="58" spans="1:8">
      <c r="A58" s="105"/>
      <c r="B58" s="106"/>
      <c r="C58" s="107"/>
      <c r="D58" s="108"/>
      <c r="E58" s="108"/>
      <c r="F58" s="108"/>
      <c r="G58" s="108"/>
      <c r="H58" s="108"/>
    </row>
    <row r="59" spans="1:8">
      <c r="A59" s="105"/>
      <c r="C59" s="135"/>
      <c r="D59" s="110"/>
      <c r="E59" s="110"/>
      <c r="F59" s="110"/>
      <c r="G59" s="110"/>
      <c r="H59" s="110"/>
    </row>
    <row r="60" spans="1:8">
      <c r="A60" s="111"/>
      <c r="C60" s="135"/>
      <c r="D60" s="110"/>
      <c r="E60" s="110"/>
      <c r="F60" s="110"/>
      <c r="G60" s="110"/>
      <c r="H60" s="110"/>
    </row>
    <row r="61" spans="1:8">
      <c r="A61" s="111"/>
      <c r="C61" s="135"/>
      <c r="D61" s="110"/>
      <c r="E61" s="110"/>
      <c r="F61" s="110"/>
      <c r="G61" s="110"/>
      <c r="H61" s="110"/>
    </row>
    <row r="62" spans="1:8">
      <c r="A62" s="111"/>
      <c r="C62" s="135"/>
      <c r="D62" s="110"/>
      <c r="E62" s="110"/>
      <c r="F62" s="110"/>
      <c r="G62" s="110"/>
      <c r="H62" s="110"/>
    </row>
    <row r="63" spans="1:8">
      <c r="A63" s="111"/>
      <c r="C63" s="135"/>
      <c r="D63" s="110"/>
      <c r="E63" s="110"/>
      <c r="F63" s="110"/>
      <c r="G63" s="110"/>
      <c r="H63" s="110"/>
    </row>
    <row r="64" spans="1:8">
      <c r="A64" s="111"/>
      <c r="C64" s="135"/>
      <c r="D64" s="110"/>
      <c r="E64" s="110"/>
      <c r="F64" s="110"/>
      <c r="G64" s="110"/>
      <c r="H64" s="110"/>
    </row>
    <row r="65" spans="1:8">
      <c r="A65" s="111"/>
      <c r="C65" s="135"/>
      <c r="D65" s="110"/>
      <c r="E65" s="110"/>
      <c r="F65" s="110"/>
      <c r="G65" s="110"/>
      <c r="H65" s="110"/>
    </row>
    <row r="66" spans="1:8">
      <c r="A66" s="111"/>
      <c r="C66" s="135"/>
      <c r="D66" s="110"/>
      <c r="E66" s="110"/>
      <c r="F66" s="110"/>
      <c r="G66" s="110"/>
      <c r="H66" s="110"/>
    </row>
    <row r="67" spans="1:8">
      <c r="A67" s="111"/>
      <c r="C67" s="135"/>
      <c r="D67" s="110"/>
      <c r="E67" s="110"/>
      <c r="F67" s="110"/>
      <c r="G67" s="110"/>
      <c r="H67" s="110"/>
    </row>
    <row r="68" spans="1:8">
      <c r="A68" s="111"/>
      <c r="C68" s="135"/>
      <c r="D68" s="110"/>
      <c r="E68" s="110"/>
      <c r="F68" s="110"/>
      <c r="G68" s="110"/>
      <c r="H68" s="110"/>
    </row>
    <row r="69" spans="1:8">
      <c r="A69" s="111"/>
      <c r="C69" s="135"/>
      <c r="D69" s="110"/>
      <c r="E69" s="110"/>
      <c r="F69" s="110"/>
      <c r="G69" s="110"/>
      <c r="H69" s="110"/>
    </row>
    <row r="70" spans="1:8">
      <c r="A70" s="111"/>
      <c r="C70" s="135"/>
      <c r="D70" s="110"/>
      <c r="E70" s="110"/>
      <c r="F70" s="110"/>
      <c r="G70" s="110"/>
      <c r="H70" s="110"/>
    </row>
    <row r="71" spans="1:8">
      <c r="A71" s="111"/>
      <c r="C71" s="135"/>
      <c r="D71" s="110"/>
      <c r="E71" s="110"/>
      <c r="F71" s="110"/>
      <c r="G71" s="110"/>
      <c r="H71" s="110"/>
    </row>
    <row r="72" spans="1:8">
      <c r="A72" s="111"/>
      <c r="C72" s="135"/>
      <c r="D72" s="110"/>
      <c r="E72" s="110"/>
      <c r="F72" s="110"/>
      <c r="G72" s="110"/>
      <c r="H72" s="110"/>
    </row>
    <row r="73" spans="1:8">
      <c r="A73" s="111"/>
      <c r="C73" s="135"/>
      <c r="D73" s="110"/>
      <c r="E73" s="110"/>
      <c r="F73" s="110"/>
      <c r="G73" s="110"/>
      <c r="H73" s="110"/>
    </row>
    <row r="74" spans="1:8">
      <c r="A74" s="111"/>
      <c r="C74" s="135"/>
      <c r="D74" s="110"/>
      <c r="E74" s="110"/>
      <c r="F74" s="110"/>
      <c r="G74" s="110"/>
      <c r="H74" s="110"/>
    </row>
    <row r="75" spans="1:8">
      <c r="A75" s="111"/>
      <c r="C75" s="135"/>
      <c r="D75" s="110"/>
      <c r="E75" s="110"/>
      <c r="F75" s="110"/>
      <c r="G75" s="110"/>
      <c r="H75" s="110"/>
    </row>
    <row r="76" spans="1:8">
      <c r="A76" s="111"/>
      <c r="C76" s="135"/>
      <c r="D76" s="110"/>
      <c r="E76" s="110"/>
      <c r="F76" s="110"/>
      <c r="G76" s="110"/>
      <c r="H76" s="110"/>
    </row>
    <row r="77" spans="1:8">
      <c r="A77" s="111"/>
      <c r="C77" s="135"/>
      <c r="D77" s="110"/>
      <c r="E77" s="110"/>
      <c r="F77" s="110"/>
      <c r="G77" s="110"/>
      <c r="H77" s="110"/>
    </row>
    <row r="78" spans="1:8">
      <c r="A78" s="111"/>
      <c r="C78" s="135"/>
      <c r="D78" s="110"/>
      <c r="E78" s="110"/>
      <c r="F78" s="110"/>
      <c r="G78" s="110"/>
      <c r="H78" s="110"/>
    </row>
    <row r="79" spans="1:8">
      <c r="A79" s="111"/>
      <c r="C79" s="135"/>
      <c r="D79" s="110"/>
      <c r="E79" s="110"/>
      <c r="F79" s="110"/>
      <c r="G79" s="110"/>
      <c r="H79" s="110"/>
    </row>
    <row r="80" spans="1:8">
      <c r="A80" s="111"/>
      <c r="C80" s="135"/>
      <c r="D80" s="110"/>
      <c r="E80" s="110"/>
      <c r="F80" s="110"/>
      <c r="G80" s="110"/>
      <c r="H80" s="110"/>
    </row>
    <row r="81" spans="1:8">
      <c r="A81" s="111"/>
      <c r="C81" s="135"/>
      <c r="D81" s="110"/>
      <c r="E81" s="110"/>
      <c r="F81" s="110"/>
      <c r="G81" s="110"/>
      <c r="H81" s="110"/>
    </row>
    <row r="82" spans="1:8">
      <c r="A82" s="111"/>
    </row>
    <row r="83" spans="1:8">
      <c r="A83" s="112"/>
    </row>
    <row r="84" spans="1:8">
      <c r="A84" s="112"/>
    </row>
    <row r="85" spans="1:8">
      <c r="A85" s="112"/>
    </row>
    <row r="86" spans="1:8">
      <c r="A86" s="112"/>
    </row>
    <row r="87" spans="1:8">
      <c r="A87" s="112"/>
    </row>
    <row r="88" spans="1:8">
      <c r="A88" s="112"/>
    </row>
    <row r="89" spans="1:8">
      <c r="A89" s="112"/>
    </row>
    <row r="90" spans="1:8">
      <c r="A90" s="112"/>
    </row>
    <row r="91" spans="1:8">
      <c r="A91" s="112"/>
    </row>
    <row r="92" spans="1:8">
      <c r="A92" s="112"/>
    </row>
    <row r="93" spans="1:8">
      <c r="A93" s="112"/>
    </row>
    <row r="94" spans="1:8">
      <c r="A94" s="112"/>
    </row>
    <row r="95" spans="1:8">
      <c r="A95" s="112"/>
    </row>
    <row r="96" spans="1:8">
      <c r="A96" s="112"/>
    </row>
    <row r="97" spans="1:1">
      <c r="A97" s="112"/>
    </row>
    <row r="98" spans="1:1">
      <c r="A98" s="112"/>
    </row>
    <row r="99" spans="1:1">
      <c r="A99" s="112"/>
    </row>
    <row r="100" spans="1:1">
      <c r="A100" s="112"/>
    </row>
    <row r="101" spans="1:1">
      <c r="A101" s="112"/>
    </row>
    <row r="102" spans="1:1">
      <c r="A102" s="112"/>
    </row>
    <row r="103" spans="1:1">
      <c r="A103" s="112"/>
    </row>
    <row r="104" spans="1:1">
      <c r="A104" s="112"/>
    </row>
    <row r="105" spans="1:1">
      <c r="A105" s="112"/>
    </row>
    <row r="106" spans="1:1">
      <c r="A106" s="112"/>
    </row>
    <row r="107" spans="1:1">
      <c r="A107" s="112"/>
    </row>
    <row r="108" spans="1:1">
      <c r="A108" s="112"/>
    </row>
    <row r="109" spans="1:1">
      <c r="A109" s="112"/>
    </row>
    <row r="110" spans="1:1">
      <c r="A110" s="112"/>
    </row>
    <row r="111" spans="1:1">
      <c r="A111" s="112"/>
    </row>
    <row r="112" spans="1:1">
      <c r="A112" s="112"/>
    </row>
    <row r="113" spans="1:1">
      <c r="A113" s="112"/>
    </row>
    <row r="114" spans="1:1">
      <c r="A114" s="112"/>
    </row>
    <row r="115" spans="1:1">
      <c r="A115" s="112"/>
    </row>
    <row r="116" spans="1:1">
      <c r="A116" s="112"/>
    </row>
    <row r="117" spans="1:1">
      <c r="A117" s="112"/>
    </row>
    <row r="118" spans="1:1">
      <c r="A118" s="112"/>
    </row>
    <row r="119" spans="1:1">
      <c r="A119" s="112"/>
    </row>
    <row r="120" spans="1:1">
      <c r="A120" s="112"/>
    </row>
    <row r="121" spans="1:1">
      <c r="A121" s="112"/>
    </row>
    <row r="122" spans="1:1">
      <c r="A122" s="112"/>
    </row>
    <row r="123" spans="1:1">
      <c r="A123" s="112"/>
    </row>
    <row r="124" spans="1:1">
      <c r="A124" s="112"/>
    </row>
    <row r="125" spans="1:1">
      <c r="A125" s="112"/>
    </row>
    <row r="126" spans="1:1">
      <c r="A126" s="112"/>
    </row>
    <row r="127" spans="1:1">
      <c r="A127" s="112"/>
    </row>
    <row r="128" spans="1:1">
      <c r="A128" s="112"/>
    </row>
    <row r="129" spans="1:1">
      <c r="A129" s="112"/>
    </row>
    <row r="130" spans="1:1">
      <c r="A130" s="112"/>
    </row>
    <row r="131" spans="1:1">
      <c r="A131" s="112"/>
    </row>
    <row r="132" spans="1:1">
      <c r="A132" s="112"/>
    </row>
    <row r="133" spans="1:1">
      <c r="A133" s="112"/>
    </row>
    <row r="134" spans="1:1">
      <c r="A134" s="112"/>
    </row>
    <row r="135" spans="1:1">
      <c r="A135" s="112"/>
    </row>
    <row r="136" spans="1:1">
      <c r="A136" s="112"/>
    </row>
    <row r="137" spans="1:1">
      <c r="A137" s="112"/>
    </row>
    <row r="138" spans="1:1">
      <c r="A138" s="112"/>
    </row>
    <row r="139" spans="1:1">
      <c r="A139" s="112"/>
    </row>
    <row r="140" spans="1:1">
      <c r="A140" s="112"/>
    </row>
    <row r="141" spans="1:1">
      <c r="A141" s="112"/>
    </row>
    <row r="142" spans="1:1">
      <c r="A142" s="112"/>
    </row>
    <row r="143" spans="1:1">
      <c r="A143" s="112"/>
    </row>
    <row r="144" spans="1:1">
      <c r="A144" s="112"/>
    </row>
    <row r="145" spans="1:1">
      <c r="A145" s="112"/>
    </row>
    <row r="146" spans="1:1">
      <c r="A146" s="112"/>
    </row>
    <row r="147" spans="1:1">
      <c r="A147" s="112"/>
    </row>
    <row r="148" spans="1:1">
      <c r="A148" s="112"/>
    </row>
    <row r="149" spans="1:1">
      <c r="A149" s="112"/>
    </row>
    <row r="150" spans="1:1">
      <c r="A150" s="112"/>
    </row>
    <row r="151" spans="1:1">
      <c r="A151" s="112"/>
    </row>
    <row r="152" spans="1:1">
      <c r="A152" s="112"/>
    </row>
    <row r="153" spans="1:1">
      <c r="A153" s="112"/>
    </row>
    <row r="154" spans="1:1">
      <c r="A154" s="112"/>
    </row>
    <row r="155" spans="1:1">
      <c r="A155" s="112"/>
    </row>
    <row r="156" spans="1:1">
      <c r="A156" s="112"/>
    </row>
    <row r="157" spans="1:1">
      <c r="A157" s="112"/>
    </row>
    <row r="158" spans="1:1">
      <c r="A158" s="112"/>
    </row>
    <row r="159" spans="1:1">
      <c r="A159" s="112"/>
    </row>
    <row r="160" spans="1:1">
      <c r="A160" s="112"/>
    </row>
    <row r="161" spans="1:1">
      <c r="A161" s="112"/>
    </row>
    <row r="162" spans="1:1">
      <c r="A162" s="112"/>
    </row>
    <row r="163" spans="1:1">
      <c r="A163" s="112"/>
    </row>
    <row r="164" spans="1:1">
      <c r="A164" s="112"/>
    </row>
    <row r="165" spans="1:1">
      <c r="A165" s="112"/>
    </row>
    <row r="166" spans="1:1">
      <c r="A166" s="112"/>
    </row>
    <row r="167" spans="1:1">
      <c r="A167" s="112"/>
    </row>
    <row r="168" spans="1:1">
      <c r="A168" s="112"/>
    </row>
    <row r="169" spans="1:1">
      <c r="A169" s="112"/>
    </row>
    <row r="170" spans="1:1">
      <c r="A170" s="112"/>
    </row>
    <row r="171" spans="1:1">
      <c r="A171" s="112"/>
    </row>
    <row r="172" spans="1:1">
      <c r="A172" s="112"/>
    </row>
    <row r="173" spans="1:1">
      <c r="A173" s="112"/>
    </row>
    <row r="174" spans="1:1">
      <c r="A174" s="112"/>
    </row>
    <row r="175" spans="1:1">
      <c r="A175" s="112"/>
    </row>
    <row r="176" spans="1:1">
      <c r="A176" s="112"/>
    </row>
    <row r="177" spans="1:1">
      <c r="A177" s="112"/>
    </row>
    <row r="178" spans="1:1">
      <c r="A178" s="112"/>
    </row>
    <row r="179" spans="1:1">
      <c r="A179" s="112"/>
    </row>
    <row r="180" spans="1:1">
      <c r="A180" s="112"/>
    </row>
    <row r="181" spans="1:1">
      <c r="A181" s="112"/>
    </row>
    <row r="182" spans="1:1">
      <c r="A182" s="112"/>
    </row>
    <row r="183" spans="1:1">
      <c r="A183" s="112"/>
    </row>
    <row r="184" spans="1:1">
      <c r="A184" s="112"/>
    </row>
    <row r="185" spans="1:1">
      <c r="A185" s="112"/>
    </row>
    <row r="186" spans="1:1">
      <c r="A186" s="112"/>
    </row>
    <row r="187" spans="1:1">
      <c r="A187" s="112"/>
    </row>
    <row r="188" spans="1:1">
      <c r="A188" s="112"/>
    </row>
    <row r="189" spans="1:1">
      <c r="A189" s="112"/>
    </row>
    <row r="190" spans="1:1">
      <c r="A190" s="112"/>
    </row>
    <row r="191" spans="1:1">
      <c r="A191" s="112"/>
    </row>
    <row r="192" spans="1:1">
      <c r="A192" s="112"/>
    </row>
    <row r="193" spans="1:1">
      <c r="A193" s="112"/>
    </row>
    <row r="194" spans="1:1">
      <c r="A194" s="112"/>
    </row>
    <row r="195" spans="1:1">
      <c r="A195" s="112"/>
    </row>
    <row r="196" spans="1:1">
      <c r="A196" s="112"/>
    </row>
    <row r="197" spans="1:1">
      <c r="A197" s="112"/>
    </row>
    <row r="198" spans="1:1">
      <c r="A198" s="112"/>
    </row>
    <row r="199" spans="1:1">
      <c r="A199" s="112"/>
    </row>
    <row r="200" spans="1:1">
      <c r="A200" s="112"/>
    </row>
    <row r="201" spans="1:1">
      <c r="A201" s="112"/>
    </row>
    <row r="202" spans="1:1">
      <c r="A202" s="112"/>
    </row>
    <row r="203" spans="1:1">
      <c r="A203" s="112"/>
    </row>
    <row r="204" spans="1:1">
      <c r="A204" s="112"/>
    </row>
    <row r="205" spans="1:1">
      <c r="A205" s="112"/>
    </row>
    <row r="206" spans="1:1">
      <c r="A206" s="112"/>
    </row>
    <row r="207" spans="1:1">
      <c r="A207" s="112"/>
    </row>
    <row r="208" spans="1:1">
      <c r="A208" s="112"/>
    </row>
    <row r="209" spans="1:1">
      <c r="A209" s="112"/>
    </row>
    <row r="210" spans="1:1">
      <c r="A210" s="112"/>
    </row>
    <row r="211" spans="1:1">
      <c r="A211" s="112"/>
    </row>
    <row r="212" spans="1:1">
      <c r="A212" s="112"/>
    </row>
    <row r="213" spans="1:1">
      <c r="A213" s="112"/>
    </row>
    <row r="214" spans="1:1">
      <c r="A214" s="112"/>
    </row>
    <row r="215" spans="1:1">
      <c r="A215" s="112"/>
    </row>
    <row r="216" spans="1:1">
      <c r="A216" s="112"/>
    </row>
    <row r="217" spans="1:1">
      <c r="A217" s="112"/>
    </row>
    <row r="218" spans="1:1">
      <c r="A218" s="112"/>
    </row>
    <row r="219" spans="1:1">
      <c r="A219" s="112"/>
    </row>
    <row r="220" spans="1:1">
      <c r="A220" s="112"/>
    </row>
    <row r="221" spans="1:1">
      <c r="A221" s="112"/>
    </row>
    <row r="222" spans="1:1">
      <c r="A222" s="112"/>
    </row>
    <row r="223" spans="1:1">
      <c r="A223" s="112"/>
    </row>
    <row r="224" spans="1:1">
      <c r="A224" s="112"/>
    </row>
    <row r="225" spans="1:1">
      <c r="A225" s="112"/>
    </row>
    <row r="226" spans="1:1">
      <c r="A226" s="112"/>
    </row>
    <row r="227" spans="1:1">
      <c r="A227" s="112"/>
    </row>
    <row r="228" spans="1:1">
      <c r="A228" s="112"/>
    </row>
    <row r="229" spans="1:1">
      <c r="A229" s="112"/>
    </row>
    <row r="230" spans="1:1">
      <c r="A230" s="112"/>
    </row>
    <row r="231" spans="1:1">
      <c r="A231" s="112"/>
    </row>
    <row r="232" spans="1:1">
      <c r="A232" s="112"/>
    </row>
    <row r="233" spans="1:1">
      <c r="A233" s="112"/>
    </row>
    <row r="234" spans="1:1">
      <c r="A234" s="112"/>
    </row>
    <row r="235" spans="1:1">
      <c r="A235" s="112"/>
    </row>
    <row r="236" spans="1:1">
      <c r="A236" s="112"/>
    </row>
    <row r="237" spans="1:1">
      <c r="A237" s="112"/>
    </row>
    <row r="238" spans="1:1">
      <c r="A238" s="112"/>
    </row>
    <row r="239" spans="1:1">
      <c r="A239" s="112"/>
    </row>
    <row r="240" spans="1:1">
      <c r="A240" s="112"/>
    </row>
    <row r="241" spans="1:1">
      <c r="A241" s="112"/>
    </row>
    <row r="242" spans="1:1">
      <c r="A242" s="112"/>
    </row>
    <row r="243" spans="1:1">
      <c r="A243" s="112"/>
    </row>
    <row r="244" spans="1:1">
      <c r="A244" s="112"/>
    </row>
    <row r="245" spans="1:1">
      <c r="A245" s="112"/>
    </row>
    <row r="246" spans="1:1">
      <c r="A246" s="112"/>
    </row>
    <row r="247" spans="1:1">
      <c r="A247" s="112"/>
    </row>
    <row r="248" spans="1:1">
      <c r="A248" s="112"/>
    </row>
    <row r="249" spans="1:1">
      <c r="A249" s="112"/>
    </row>
  </sheetData>
  <mergeCells count="14">
    <mergeCell ref="A2:H2"/>
    <mergeCell ref="A4:A5"/>
    <mergeCell ref="B4:B5"/>
    <mergeCell ref="C4:C5"/>
    <mergeCell ref="D4:D5"/>
    <mergeCell ref="E4:E5"/>
    <mergeCell ref="F4:F5"/>
    <mergeCell ref="G4:J4"/>
    <mergeCell ref="C26:D26"/>
    <mergeCell ref="G26:I26"/>
    <mergeCell ref="C27:D27"/>
    <mergeCell ref="G27:I27"/>
    <mergeCell ref="A7:J7"/>
    <mergeCell ref="A12:J12"/>
  </mergeCells>
  <pageMargins left="0.24" right="0.16" top="0.2" bottom="0.2" header="0.3" footer="0.3"/>
  <pageSetup paperSize="9" scale="7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J102"/>
  <sheetViews>
    <sheetView view="pageBreakPreview" topLeftCell="A46" zoomScale="50" zoomScaleNormal="75" zoomScaleSheetLayoutView="50" workbookViewId="0">
      <selection activeCell="D8" sqref="D8"/>
    </sheetView>
  </sheetViews>
  <sheetFormatPr defaultRowHeight="20.25"/>
  <cols>
    <col min="1" max="1" width="84.42578125" style="57" customWidth="1"/>
    <col min="2" max="2" width="15" style="57" customWidth="1"/>
    <col min="3" max="3" width="15.42578125" style="57" customWidth="1"/>
    <col min="4" max="4" width="17.42578125" style="57" customWidth="1"/>
    <col min="5" max="5" width="17.7109375" style="57" customWidth="1"/>
    <col min="6" max="10" width="16" style="57" customWidth="1"/>
    <col min="11" max="16384" width="9.140625" style="57"/>
  </cols>
  <sheetData>
    <row r="1" spans="1:10" ht="23.25" customHeight="1">
      <c r="J1" s="69" t="s">
        <v>355</v>
      </c>
    </row>
    <row r="2" spans="1:10" ht="29.25" customHeight="1">
      <c r="A2" s="623" t="s">
        <v>281</v>
      </c>
      <c r="B2" s="623"/>
      <c r="C2" s="623"/>
      <c r="D2" s="623"/>
      <c r="E2" s="623"/>
      <c r="F2" s="623"/>
      <c r="G2" s="623"/>
      <c r="H2" s="623"/>
      <c r="I2" s="623"/>
      <c r="J2" s="623"/>
    </row>
    <row r="3" spans="1:10" ht="17.25" customHeight="1">
      <c r="A3" s="332"/>
      <c r="B3" s="332"/>
      <c r="C3" s="332"/>
      <c r="D3" s="332"/>
      <c r="E3" s="332"/>
      <c r="F3" s="332"/>
      <c r="G3" s="332"/>
      <c r="H3" s="332"/>
      <c r="I3" s="332"/>
      <c r="J3" s="388" t="s">
        <v>362</v>
      </c>
    </row>
    <row r="4" spans="1:10" ht="48" customHeight="1">
      <c r="A4" s="624" t="s">
        <v>165</v>
      </c>
      <c r="B4" s="626" t="s">
        <v>0</v>
      </c>
      <c r="C4" s="581" t="s">
        <v>606</v>
      </c>
      <c r="D4" s="581" t="s">
        <v>607</v>
      </c>
      <c r="E4" s="583" t="s">
        <v>602</v>
      </c>
      <c r="F4" s="581" t="s">
        <v>608</v>
      </c>
      <c r="G4" s="599" t="s">
        <v>335</v>
      </c>
      <c r="H4" s="599"/>
      <c r="I4" s="599"/>
      <c r="J4" s="599"/>
    </row>
    <row r="5" spans="1:10" ht="64.5" customHeight="1">
      <c r="A5" s="625"/>
      <c r="B5" s="626"/>
      <c r="C5" s="582"/>
      <c r="D5" s="582"/>
      <c r="E5" s="584"/>
      <c r="F5" s="582"/>
      <c r="G5" s="63" t="s">
        <v>128</v>
      </c>
      <c r="H5" s="63" t="s">
        <v>129</v>
      </c>
      <c r="I5" s="63" t="s">
        <v>130</v>
      </c>
      <c r="J5" s="63" t="s">
        <v>63</v>
      </c>
    </row>
    <row r="6" spans="1:10" ht="27" customHeight="1">
      <c r="A6" s="324">
        <v>1</v>
      </c>
      <c r="B6" s="63">
        <v>2</v>
      </c>
      <c r="C6" s="63">
        <v>3</v>
      </c>
      <c r="D6" s="63">
        <v>4</v>
      </c>
      <c r="E6" s="63">
        <v>5</v>
      </c>
      <c r="F6" s="63">
        <v>6</v>
      </c>
      <c r="G6" s="63">
        <v>7</v>
      </c>
      <c r="H6" s="63">
        <v>8</v>
      </c>
      <c r="I6" s="63">
        <v>9</v>
      </c>
      <c r="J6" s="63">
        <v>10</v>
      </c>
    </row>
    <row r="7" spans="1:10" s="393" customFormat="1" ht="30" customHeight="1">
      <c r="A7" s="389" t="s">
        <v>112</v>
      </c>
      <c r="B7" s="390"/>
      <c r="C7" s="391"/>
      <c r="D7" s="391"/>
      <c r="E7" s="391"/>
      <c r="F7" s="391"/>
      <c r="G7" s="391"/>
      <c r="H7" s="391"/>
      <c r="I7" s="391"/>
      <c r="J7" s="392"/>
    </row>
    <row r="8" spans="1:10" ht="48" customHeight="1">
      <c r="A8" s="394" t="s">
        <v>252</v>
      </c>
      <c r="B8" s="395">
        <v>3000</v>
      </c>
      <c r="C8" s="236">
        <f t="shared" ref="C8:D8" si="0">SUM(C9:C10,C12:C17)</f>
        <v>59228</v>
      </c>
      <c r="D8" s="236">
        <f t="shared" si="0"/>
        <v>56677</v>
      </c>
      <c r="E8" s="496">
        <f t="shared" ref="E8:J8" si="1">SUM(E9:E10,E12:E17)</f>
        <v>37795</v>
      </c>
      <c r="F8" s="496">
        <f t="shared" ref="F8:F18" si="2">SUM(G8:J8)</f>
        <v>46073</v>
      </c>
      <c r="G8" s="327">
        <f t="shared" si="1"/>
        <v>11829</v>
      </c>
      <c r="H8" s="327">
        <f t="shared" si="1"/>
        <v>11261</v>
      </c>
      <c r="I8" s="327">
        <f t="shared" si="1"/>
        <v>11273</v>
      </c>
      <c r="J8" s="327">
        <f t="shared" si="1"/>
        <v>11710</v>
      </c>
    </row>
    <row r="9" spans="1:10" ht="33" customHeight="1">
      <c r="A9" s="381" t="s">
        <v>312</v>
      </c>
      <c r="B9" s="396">
        <v>3010</v>
      </c>
      <c r="C9" s="150">
        <v>57993</v>
      </c>
      <c r="D9" s="328">
        <v>55757</v>
      </c>
      <c r="E9" s="328">
        <v>35475</v>
      </c>
      <c r="F9" s="150">
        <f t="shared" si="2"/>
        <v>45153</v>
      </c>
      <c r="G9" s="150">
        <f>'I. Фін результат'!G8+'ІІ. Розр. з бюджетом'!G20</f>
        <v>11619</v>
      </c>
      <c r="H9" s="150">
        <v>11061</v>
      </c>
      <c r="I9" s="150">
        <v>11063</v>
      </c>
      <c r="J9" s="150">
        <v>11410</v>
      </c>
    </row>
    <row r="10" spans="1:10" ht="30" customHeight="1">
      <c r="A10" s="381" t="s">
        <v>253</v>
      </c>
      <c r="B10" s="396">
        <v>3020</v>
      </c>
      <c r="C10" s="328">
        <v>0</v>
      </c>
      <c r="D10" s="328">
        <v>0</v>
      </c>
      <c r="E10" s="328">
        <v>0</v>
      </c>
      <c r="F10" s="318">
        <f t="shared" si="2"/>
        <v>0</v>
      </c>
      <c r="G10" s="318"/>
      <c r="H10" s="318"/>
      <c r="I10" s="318"/>
      <c r="J10" s="318"/>
    </row>
    <row r="11" spans="1:10" ht="28.5" customHeight="1">
      <c r="A11" s="381" t="s">
        <v>254</v>
      </c>
      <c r="B11" s="396">
        <v>3021</v>
      </c>
      <c r="C11" s="328">
        <v>0</v>
      </c>
      <c r="D11" s="328">
        <v>0</v>
      </c>
      <c r="E11" s="328">
        <v>0</v>
      </c>
      <c r="F11" s="318">
        <f t="shared" si="2"/>
        <v>0</v>
      </c>
      <c r="G11" s="318"/>
      <c r="H11" s="318"/>
      <c r="I11" s="318"/>
      <c r="J11" s="318"/>
    </row>
    <row r="12" spans="1:10" ht="34.5" customHeight="1">
      <c r="A12" s="381" t="s">
        <v>313</v>
      </c>
      <c r="B12" s="396">
        <v>3030</v>
      </c>
      <c r="C12" s="328">
        <v>0</v>
      </c>
      <c r="D12" s="328">
        <v>0</v>
      </c>
      <c r="E12" s="328">
        <v>1500</v>
      </c>
      <c r="F12" s="150">
        <f t="shared" si="2"/>
        <v>0</v>
      </c>
      <c r="G12" s="318">
        <v>0</v>
      </c>
      <c r="H12" s="150">
        <v>0</v>
      </c>
      <c r="I12" s="318">
        <v>0</v>
      </c>
      <c r="J12" s="318">
        <v>0</v>
      </c>
    </row>
    <row r="13" spans="1:10" ht="33" customHeight="1">
      <c r="A13" s="381" t="s">
        <v>376</v>
      </c>
      <c r="B13" s="396">
        <v>3040</v>
      </c>
      <c r="C13" s="328">
        <v>0</v>
      </c>
      <c r="D13" s="328">
        <v>0</v>
      </c>
      <c r="E13" s="328">
        <v>0</v>
      </c>
      <c r="F13" s="318">
        <f t="shared" si="2"/>
        <v>0</v>
      </c>
      <c r="G13" s="318"/>
      <c r="H13" s="318"/>
      <c r="I13" s="318"/>
      <c r="J13" s="318"/>
    </row>
    <row r="14" spans="1:10" ht="33" customHeight="1">
      <c r="A14" s="381" t="s">
        <v>255</v>
      </c>
      <c r="B14" s="396">
        <v>3050</v>
      </c>
      <c r="C14" s="150">
        <v>0</v>
      </c>
      <c r="D14" s="328">
        <v>0</v>
      </c>
      <c r="E14" s="328">
        <v>0</v>
      </c>
      <c r="F14" s="150">
        <f t="shared" si="2"/>
        <v>0</v>
      </c>
      <c r="G14" s="318"/>
      <c r="H14" s="318"/>
      <c r="I14" s="318"/>
      <c r="J14" s="318"/>
    </row>
    <row r="15" spans="1:10" ht="31.5" customHeight="1">
      <c r="A15" s="381" t="s">
        <v>377</v>
      </c>
      <c r="B15" s="396">
        <v>3060</v>
      </c>
      <c r="C15" s="328">
        <v>0</v>
      </c>
      <c r="D15" s="328">
        <v>0</v>
      </c>
      <c r="E15" s="328">
        <v>0</v>
      </c>
      <c r="F15" s="318">
        <f t="shared" si="2"/>
        <v>0</v>
      </c>
      <c r="G15" s="318"/>
      <c r="H15" s="318"/>
      <c r="I15" s="318"/>
      <c r="J15" s="318"/>
    </row>
    <row r="16" spans="1:10" ht="45" customHeight="1">
      <c r="A16" s="381" t="s">
        <v>378</v>
      </c>
      <c r="B16" s="396">
        <v>3070</v>
      </c>
      <c r="C16" s="328">
        <v>0</v>
      </c>
      <c r="D16" s="328">
        <v>0</v>
      </c>
      <c r="E16" s="328">
        <v>0</v>
      </c>
      <c r="F16" s="318">
        <f t="shared" si="2"/>
        <v>0</v>
      </c>
      <c r="G16" s="318"/>
      <c r="H16" s="318"/>
      <c r="I16" s="318"/>
      <c r="J16" s="318"/>
    </row>
    <row r="17" spans="1:10" ht="33" customHeight="1">
      <c r="A17" s="381" t="s">
        <v>373</v>
      </c>
      <c r="B17" s="396">
        <v>3080</v>
      </c>
      <c r="C17" s="150">
        <v>1235</v>
      </c>
      <c r="D17" s="328">
        <v>920</v>
      </c>
      <c r="E17" s="328">
        <v>820</v>
      </c>
      <c r="F17" s="328">
        <f t="shared" si="2"/>
        <v>920</v>
      </c>
      <c r="G17" s="328">
        <v>210</v>
      </c>
      <c r="H17" s="328">
        <v>200</v>
      </c>
      <c r="I17" s="328">
        <v>210</v>
      </c>
      <c r="J17" s="328">
        <v>300</v>
      </c>
    </row>
    <row r="18" spans="1:10" ht="31.5" customHeight="1">
      <c r="A18" s="394" t="s">
        <v>256</v>
      </c>
      <c r="B18" s="395">
        <v>3100</v>
      </c>
      <c r="C18" s="236">
        <f t="shared" ref="C18:D18" si="3">SUM(C19:C20,C21,C32,C33)</f>
        <v>-54926</v>
      </c>
      <c r="D18" s="236">
        <f t="shared" si="3"/>
        <v>-53846</v>
      </c>
      <c r="E18" s="327">
        <f>SUM(E19:E20,E21,E32,E33)</f>
        <v>-35963</v>
      </c>
      <c r="F18" s="327">
        <f t="shared" si="2"/>
        <v>-44070</v>
      </c>
      <c r="G18" s="327">
        <f>SUM(G19:G20,G21,G32,G33)</f>
        <v>-11112</v>
      </c>
      <c r="H18" s="327">
        <f>SUM(H19:H20,H21,H32,H33)</f>
        <v>-11017</v>
      </c>
      <c r="I18" s="327">
        <f>SUM(I19:I20,I21,I32,I33)</f>
        <v>-10853</v>
      </c>
      <c r="J18" s="327">
        <f>SUM(J19:J20,J21,J32,J33)</f>
        <v>-11088</v>
      </c>
    </row>
    <row r="19" spans="1:10" ht="33" customHeight="1">
      <c r="A19" s="381" t="s">
        <v>257</v>
      </c>
      <c r="B19" s="396">
        <v>3110</v>
      </c>
      <c r="C19" s="442">
        <v>-16047</v>
      </c>
      <c r="D19" s="449">
        <v>-15770</v>
      </c>
      <c r="E19" s="328">
        <v>-10256</v>
      </c>
      <c r="F19" s="328">
        <f>SUM(G19:J19)</f>
        <v>-15310</v>
      </c>
      <c r="G19" s="328">
        <v>-3940</v>
      </c>
      <c r="H19" s="328">
        <v>-3780</v>
      </c>
      <c r="I19" s="328">
        <v>-3700</v>
      </c>
      <c r="J19" s="328">
        <v>-3890</v>
      </c>
    </row>
    <row r="20" spans="1:10" ht="34.5" customHeight="1">
      <c r="A20" s="381" t="s">
        <v>258</v>
      </c>
      <c r="B20" s="396">
        <v>3120</v>
      </c>
      <c r="C20" s="442">
        <v>-24138</v>
      </c>
      <c r="D20" s="150">
        <v>-23832</v>
      </c>
      <c r="E20" s="497">
        <v>-16076</v>
      </c>
      <c r="F20" s="150">
        <f>SUM(G20:J20)</f>
        <v>-19695</v>
      </c>
      <c r="G20" s="328">
        <v>-4915</v>
      </c>
      <c r="H20" s="328">
        <v>-4915</v>
      </c>
      <c r="I20" s="328">
        <v>-4906</v>
      </c>
      <c r="J20" s="328">
        <v>-4959</v>
      </c>
    </row>
    <row r="21" spans="1:10" ht="51" customHeight="1">
      <c r="A21" s="381" t="s">
        <v>259</v>
      </c>
      <c r="B21" s="396">
        <v>3130</v>
      </c>
      <c r="C21" s="442">
        <f t="shared" ref="C21:D21" si="4">SUM(C22:C31)</f>
        <v>-14444</v>
      </c>
      <c r="D21" s="442">
        <f t="shared" si="4"/>
        <v>-14044</v>
      </c>
      <c r="E21" s="497">
        <f>SUM(E22:E31)</f>
        <v>-9361</v>
      </c>
      <c r="F21" s="497">
        <f>SUM(G21:J21)</f>
        <v>-8865</v>
      </c>
      <c r="G21" s="328">
        <f t="shared" ref="G21:J21" si="5">SUM(G22:G31)</f>
        <v>-2207</v>
      </c>
      <c r="H21" s="328">
        <f t="shared" si="5"/>
        <v>-2272</v>
      </c>
      <c r="I21" s="328">
        <f t="shared" si="5"/>
        <v>-2197</v>
      </c>
      <c r="J21" s="328">
        <f t="shared" si="5"/>
        <v>-2189</v>
      </c>
    </row>
    <row r="22" spans="1:10" ht="37.5" customHeight="1">
      <c r="A22" s="381" t="s">
        <v>260</v>
      </c>
      <c r="B22" s="396">
        <v>3131</v>
      </c>
      <c r="C22" s="442">
        <v>-245</v>
      </c>
      <c r="D22" s="150">
        <v>-160</v>
      </c>
      <c r="E22" s="497">
        <v>0</v>
      </c>
      <c r="F22" s="151">
        <f t="shared" ref="F22:F36" si="6">SUM(G22:J22)</f>
        <v>0</v>
      </c>
      <c r="G22" s="151">
        <v>0</v>
      </c>
      <c r="H22" s="151">
        <v>0</v>
      </c>
      <c r="I22" s="151">
        <v>0</v>
      </c>
      <c r="J22" s="151">
        <v>0</v>
      </c>
    </row>
    <row r="23" spans="1:10" ht="39" customHeight="1">
      <c r="A23" s="381" t="s">
        <v>261</v>
      </c>
      <c r="B23" s="396">
        <v>3132</v>
      </c>
      <c r="C23" s="442">
        <v>-2089</v>
      </c>
      <c r="D23" s="150">
        <v>-1900</v>
      </c>
      <c r="E23" s="497">
        <v>-1020</v>
      </c>
      <c r="F23" s="151">
        <f t="shared" si="6"/>
        <v>1340</v>
      </c>
      <c r="G23" s="481">
        <v>340</v>
      </c>
      <c r="H23" s="481">
        <v>275</v>
      </c>
      <c r="I23" s="481">
        <v>345</v>
      </c>
      <c r="J23" s="481">
        <v>380</v>
      </c>
    </row>
    <row r="24" spans="1:10" ht="33" customHeight="1">
      <c r="A24" s="381" t="s">
        <v>74</v>
      </c>
      <c r="B24" s="396">
        <v>3133</v>
      </c>
      <c r="C24" s="442">
        <v>-5412</v>
      </c>
      <c r="D24" s="150">
        <v>-5329</v>
      </c>
      <c r="E24" s="497">
        <v>-3595</v>
      </c>
      <c r="F24" s="151">
        <f t="shared" si="6"/>
        <v>-4404</v>
      </c>
      <c r="G24" s="481">
        <v>-1099</v>
      </c>
      <c r="H24" s="481">
        <v>-1099</v>
      </c>
      <c r="I24" s="481">
        <v>-1097</v>
      </c>
      <c r="J24" s="481">
        <v>-1109</v>
      </c>
    </row>
    <row r="25" spans="1:10" ht="34.5" customHeight="1">
      <c r="A25" s="381" t="s">
        <v>374</v>
      </c>
      <c r="B25" s="396">
        <v>3134</v>
      </c>
      <c r="C25" s="441" t="s">
        <v>201</v>
      </c>
      <c r="D25" s="318">
        <v>0</v>
      </c>
      <c r="E25" s="318" t="s">
        <v>201</v>
      </c>
      <c r="F25" s="318">
        <f t="shared" si="6"/>
        <v>0</v>
      </c>
      <c r="G25" s="318" t="s">
        <v>201</v>
      </c>
      <c r="H25" s="318" t="s">
        <v>201</v>
      </c>
      <c r="I25" s="318" t="s">
        <v>201</v>
      </c>
      <c r="J25" s="318" t="s">
        <v>201</v>
      </c>
    </row>
    <row r="26" spans="1:10" ht="36" customHeight="1">
      <c r="A26" s="381" t="s">
        <v>290</v>
      </c>
      <c r="B26" s="396">
        <v>3135</v>
      </c>
      <c r="C26" s="441">
        <v>-49</v>
      </c>
      <c r="D26" s="449">
        <v>-49</v>
      </c>
      <c r="E26" s="497">
        <v>-53</v>
      </c>
      <c r="F26" s="497">
        <f t="shared" si="6"/>
        <v>-52</v>
      </c>
      <c r="G26" s="328">
        <v>-13</v>
      </c>
      <c r="H26" s="481">
        <v>-13</v>
      </c>
      <c r="I26" s="481">
        <v>-13</v>
      </c>
      <c r="J26" s="481">
        <v>-13</v>
      </c>
    </row>
    <row r="27" spans="1:10" ht="39" customHeight="1">
      <c r="A27" s="381" t="s">
        <v>291</v>
      </c>
      <c r="B27" s="396">
        <v>3136</v>
      </c>
      <c r="C27" s="441" t="s">
        <v>201</v>
      </c>
      <c r="D27" s="318">
        <v>0</v>
      </c>
      <c r="E27" s="318" t="s">
        <v>201</v>
      </c>
      <c r="F27" s="318">
        <f t="shared" si="6"/>
        <v>0</v>
      </c>
      <c r="G27" s="318" t="s">
        <v>201</v>
      </c>
      <c r="H27" s="318" t="s">
        <v>201</v>
      </c>
      <c r="I27" s="318" t="s">
        <v>201</v>
      </c>
      <c r="J27" s="318" t="s">
        <v>201</v>
      </c>
    </row>
    <row r="28" spans="1:10" ht="39" customHeight="1">
      <c r="A28" s="381" t="s">
        <v>298</v>
      </c>
      <c r="B28" s="396">
        <v>3137</v>
      </c>
      <c r="C28" s="441" t="s">
        <v>201</v>
      </c>
      <c r="D28" s="318">
        <v>0</v>
      </c>
      <c r="E28" s="318" t="s">
        <v>201</v>
      </c>
      <c r="F28" s="318">
        <f t="shared" si="6"/>
        <v>0</v>
      </c>
      <c r="G28" s="318" t="s">
        <v>201</v>
      </c>
      <c r="H28" s="318" t="s">
        <v>201</v>
      </c>
      <c r="I28" s="318" t="s">
        <v>201</v>
      </c>
      <c r="J28" s="318" t="s">
        <v>201</v>
      </c>
    </row>
    <row r="29" spans="1:10" ht="36" customHeight="1">
      <c r="A29" s="381" t="s">
        <v>370</v>
      </c>
      <c r="B29" s="396">
        <v>3138</v>
      </c>
      <c r="C29" s="442">
        <v>-451</v>
      </c>
      <c r="D29" s="150">
        <v>-444</v>
      </c>
      <c r="E29" s="497">
        <v>-300</v>
      </c>
      <c r="F29" s="151">
        <f t="shared" si="6"/>
        <v>-367</v>
      </c>
      <c r="G29" s="151">
        <v>-92</v>
      </c>
      <c r="H29" s="151">
        <v>-92</v>
      </c>
      <c r="I29" s="151">
        <v>-91</v>
      </c>
      <c r="J29" s="151">
        <v>-92</v>
      </c>
    </row>
    <row r="30" spans="1:10" ht="48" customHeight="1">
      <c r="A30" s="381" t="s">
        <v>375</v>
      </c>
      <c r="B30" s="396">
        <v>3139</v>
      </c>
      <c r="C30" s="442">
        <v>-6198</v>
      </c>
      <c r="D30" s="150">
        <v>-6162</v>
      </c>
      <c r="E30" s="497">
        <v>-4393</v>
      </c>
      <c r="F30" s="151">
        <f t="shared" si="6"/>
        <v>-5382</v>
      </c>
      <c r="G30" s="150">
        <v>-1343</v>
      </c>
      <c r="H30" s="150">
        <v>-1343</v>
      </c>
      <c r="I30" s="150">
        <v>-1341</v>
      </c>
      <c r="J30" s="150">
        <v>-1355</v>
      </c>
    </row>
    <row r="31" spans="1:10" ht="34.5" customHeight="1">
      <c r="A31" s="486" t="s">
        <v>77</v>
      </c>
      <c r="B31" s="396">
        <v>3140</v>
      </c>
      <c r="C31" s="441" t="s">
        <v>201</v>
      </c>
      <c r="D31" s="318">
        <v>0</v>
      </c>
      <c r="E31" s="318" t="s">
        <v>201</v>
      </c>
      <c r="F31" s="318">
        <f t="shared" si="6"/>
        <v>0</v>
      </c>
      <c r="G31" s="318" t="s">
        <v>201</v>
      </c>
      <c r="H31" s="318" t="s">
        <v>201</v>
      </c>
      <c r="I31" s="318" t="s">
        <v>201</v>
      </c>
      <c r="J31" s="318" t="s">
        <v>201</v>
      </c>
    </row>
    <row r="32" spans="1:10" ht="34.5" customHeight="1">
      <c r="A32" s="381" t="s">
        <v>262</v>
      </c>
      <c r="B32" s="396">
        <v>3150</v>
      </c>
      <c r="C32" s="441" t="s">
        <v>201</v>
      </c>
      <c r="D32" s="318">
        <v>0</v>
      </c>
      <c r="E32" s="318" t="s">
        <v>201</v>
      </c>
      <c r="F32" s="318">
        <f t="shared" si="6"/>
        <v>0</v>
      </c>
      <c r="G32" s="318" t="s">
        <v>201</v>
      </c>
      <c r="H32" s="318" t="s">
        <v>201</v>
      </c>
      <c r="I32" s="318" t="s">
        <v>201</v>
      </c>
      <c r="J32" s="318" t="s">
        <v>201</v>
      </c>
    </row>
    <row r="33" spans="1:10" ht="37.5" customHeight="1">
      <c r="A33" s="381" t="s">
        <v>311</v>
      </c>
      <c r="B33" s="396">
        <v>3160</v>
      </c>
      <c r="C33" s="442">
        <v>-297</v>
      </c>
      <c r="D33" s="449">
        <v>-200</v>
      </c>
      <c r="E33" s="328">
        <v>-270</v>
      </c>
      <c r="F33" s="328">
        <f t="shared" si="6"/>
        <v>-200</v>
      </c>
      <c r="G33" s="328">
        <v>-50</v>
      </c>
      <c r="H33" s="328">
        <v>-50</v>
      </c>
      <c r="I33" s="328">
        <v>-50</v>
      </c>
      <c r="J33" s="328">
        <v>-50</v>
      </c>
    </row>
    <row r="34" spans="1:10" ht="34.5" customHeight="1">
      <c r="A34" s="394" t="s">
        <v>215</v>
      </c>
      <c r="B34" s="395">
        <v>3195</v>
      </c>
      <c r="C34" s="236">
        <f>SUM(C8,C18)</f>
        <v>4302</v>
      </c>
      <c r="D34" s="236">
        <f>SUM(D8,D18)</f>
        <v>2831</v>
      </c>
      <c r="E34" s="327">
        <f>SUM(E8,E18)</f>
        <v>1832</v>
      </c>
      <c r="F34" s="327">
        <f t="shared" si="6"/>
        <v>2003</v>
      </c>
      <c r="G34" s="327">
        <f>SUM(G8,G18)</f>
        <v>717</v>
      </c>
      <c r="H34" s="327">
        <f>SUM(H8,H18)</f>
        <v>244</v>
      </c>
      <c r="I34" s="327">
        <f>SUM(I8,I18)</f>
        <v>420</v>
      </c>
      <c r="J34" s="327">
        <f>SUM(J8,J18)</f>
        <v>622</v>
      </c>
    </row>
    <row r="35" spans="1:10" ht="34.5" customHeight="1">
      <c r="A35" s="389" t="s">
        <v>113</v>
      </c>
      <c r="B35" s="390"/>
      <c r="C35" s="236"/>
      <c r="D35" s="397"/>
      <c r="E35" s="397"/>
      <c r="F35" s="397"/>
      <c r="G35" s="397"/>
      <c r="H35" s="397"/>
      <c r="I35" s="397"/>
      <c r="J35" s="398"/>
    </row>
    <row r="36" spans="1:10" ht="45" customHeight="1">
      <c r="A36" s="394" t="s">
        <v>263</v>
      </c>
      <c r="B36" s="395">
        <v>3200</v>
      </c>
      <c r="C36" s="236">
        <f>SUM(C37:C40)</f>
        <v>0</v>
      </c>
      <c r="D36" s="399">
        <v>0</v>
      </c>
      <c r="E36" s="327">
        <f>SUM(E37:E40)</f>
        <v>0</v>
      </c>
      <c r="F36" s="399">
        <f t="shared" si="6"/>
        <v>0</v>
      </c>
      <c r="G36" s="399">
        <f>SUM(G37:G40)</f>
        <v>0</v>
      </c>
      <c r="H36" s="399">
        <f>SUM(H37:H40)</f>
        <v>0</v>
      </c>
      <c r="I36" s="399">
        <f>SUM(I37:I40)</f>
        <v>0</v>
      </c>
      <c r="J36" s="399">
        <f>SUM(J37:J40)</f>
        <v>0</v>
      </c>
    </row>
    <row r="37" spans="1:10" ht="39" customHeight="1">
      <c r="A37" s="381" t="s">
        <v>264</v>
      </c>
      <c r="B37" s="396">
        <v>3210</v>
      </c>
      <c r="C37" s="150"/>
      <c r="D37" s="318">
        <v>0</v>
      </c>
      <c r="E37" s="318"/>
      <c r="F37" s="318">
        <f>SUM(G37:J37)</f>
        <v>0</v>
      </c>
      <c r="G37" s="318"/>
      <c r="H37" s="318"/>
      <c r="I37" s="318"/>
      <c r="J37" s="318"/>
    </row>
    <row r="38" spans="1:10" ht="39" customHeight="1">
      <c r="A38" s="381" t="s">
        <v>265</v>
      </c>
      <c r="B38" s="396">
        <v>3220</v>
      </c>
      <c r="C38" s="150"/>
      <c r="D38" s="318">
        <v>0</v>
      </c>
      <c r="E38" s="318"/>
      <c r="F38" s="318">
        <f>SUM(G38:J38)</f>
        <v>0</v>
      </c>
      <c r="G38" s="318"/>
      <c r="H38" s="318"/>
      <c r="I38" s="318"/>
      <c r="J38" s="318"/>
    </row>
    <row r="39" spans="1:10" ht="39" customHeight="1">
      <c r="A39" s="381" t="s">
        <v>47</v>
      </c>
      <c r="B39" s="396">
        <v>3230</v>
      </c>
      <c r="C39" s="150"/>
      <c r="D39" s="318">
        <v>0</v>
      </c>
      <c r="E39" s="318"/>
      <c r="F39" s="318">
        <f>SUM(G39:J39)</f>
        <v>0</v>
      </c>
      <c r="G39" s="318"/>
      <c r="H39" s="318"/>
      <c r="I39" s="318"/>
      <c r="J39" s="318"/>
    </row>
    <row r="40" spans="1:10" ht="37.5" customHeight="1">
      <c r="A40" s="486" t="s">
        <v>668</v>
      </c>
      <c r="B40" s="396">
        <v>3240</v>
      </c>
      <c r="C40" s="150">
        <v>0</v>
      </c>
      <c r="D40" s="318">
        <v>0</v>
      </c>
      <c r="E40" s="318"/>
      <c r="F40" s="318">
        <f t="shared" ref="F40:F50" si="7">SUM(G40:J40)</f>
        <v>0</v>
      </c>
      <c r="G40" s="318"/>
      <c r="H40" s="318"/>
      <c r="I40" s="318"/>
      <c r="J40" s="318"/>
    </row>
    <row r="41" spans="1:10" ht="39" customHeight="1">
      <c r="A41" s="394" t="s">
        <v>266</v>
      </c>
      <c r="B41" s="395">
        <v>3255</v>
      </c>
      <c r="C41" s="236">
        <f t="shared" ref="C41" si="8">SUM(C42,C44,C51)</f>
        <v>-5686</v>
      </c>
      <c r="D41" s="448">
        <v>-1700</v>
      </c>
      <c r="E41" s="327">
        <f t="shared" ref="E41" si="9">SUM(E42,E44,E51)</f>
        <v>-379</v>
      </c>
      <c r="F41" s="327">
        <f t="shared" si="7"/>
        <v>-200</v>
      </c>
      <c r="G41" s="327">
        <f t="shared" ref="G41:J41" si="10">SUM(G42,G44,G51)</f>
        <v>-50</v>
      </c>
      <c r="H41" s="327">
        <f t="shared" si="10"/>
        <v>-50</v>
      </c>
      <c r="I41" s="327">
        <f t="shared" si="10"/>
        <v>-50</v>
      </c>
      <c r="J41" s="327">
        <f t="shared" si="10"/>
        <v>-50</v>
      </c>
    </row>
    <row r="42" spans="1:10" ht="43.5" customHeight="1">
      <c r="A42" s="400" t="s">
        <v>379</v>
      </c>
      <c r="B42" s="401">
        <v>3260</v>
      </c>
      <c r="C42" s="441" t="s">
        <v>201</v>
      </c>
      <c r="D42" s="318">
        <v>0</v>
      </c>
      <c r="E42" s="328" t="str">
        <f t="shared" ref="E42:J42" si="11">E43</f>
        <v>(    )</v>
      </c>
      <c r="F42" s="318">
        <f t="shared" si="7"/>
        <v>0</v>
      </c>
      <c r="G42" s="318" t="str">
        <f t="shared" si="11"/>
        <v>(    )</v>
      </c>
      <c r="H42" s="318" t="str">
        <f t="shared" si="11"/>
        <v>(    )</v>
      </c>
      <c r="I42" s="318" t="str">
        <f t="shared" si="11"/>
        <v>(    )</v>
      </c>
      <c r="J42" s="318" t="str">
        <f t="shared" si="11"/>
        <v>(    )</v>
      </c>
    </row>
    <row r="43" spans="1:10" ht="37.5" customHeight="1">
      <c r="A43" s="400" t="s">
        <v>380</v>
      </c>
      <c r="B43" s="401">
        <v>3261</v>
      </c>
      <c r="C43" s="441" t="s">
        <v>201</v>
      </c>
      <c r="D43" s="352">
        <v>0</v>
      </c>
      <c r="E43" s="151" t="s">
        <v>201</v>
      </c>
      <c r="F43" s="318">
        <f t="shared" si="7"/>
        <v>0</v>
      </c>
      <c r="G43" s="318" t="s">
        <v>201</v>
      </c>
      <c r="H43" s="318" t="s">
        <v>201</v>
      </c>
      <c r="I43" s="318" t="s">
        <v>201</v>
      </c>
      <c r="J43" s="318" t="s">
        <v>201</v>
      </c>
    </row>
    <row r="44" spans="1:10" ht="48" customHeight="1">
      <c r="A44" s="400" t="s">
        <v>381</v>
      </c>
      <c r="B44" s="401">
        <v>3270</v>
      </c>
      <c r="C44" s="442">
        <f t="shared" ref="C44" si="12">SUM(C45:C50)</f>
        <v>-5686</v>
      </c>
      <c r="D44" s="449">
        <v>-1700</v>
      </c>
      <c r="E44" s="497">
        <f>SUM(E45:E50)</f>
        <v>-379</v>
      </c>
      <c r="F44" s="497">
        <f t="shared" si="7"/>
        <v>-200</v>
      </c>
      <c r="G44" s="328">
        <f>SUM(G45:G50)</f>
        <v>-50</v>
      </c>
      <c r="H44" s="328">
        <f>SUM(H45:H50)</f>
        <v>-50</v>
      </c>
      <c r="I44" s="328">
        <f>SUM(I45:I50)</f>
        <v>-50</v>
      </c>
      <c r="J44" s="328">
        <f>SUM(J45:J50)</f>
        <v>-50</v>
      </c>
    </row>
    <row r="45" spans="1:10" ht="37.5" customHeight="1">
      <c r="A45" s="400" t="s">
        <v>383</v>
      </c>
      <c r="B45" s="401">
        <v>3271</v>
      </c>
      <c r="C45" s="441" t="s">
        <v>201</v>
      </c>
      <c r="D45" s="318">
        <v>0</v>
      </c>
      <c r="E45" s="328" t="s">
        <v>201</v>
      </c>
      <c r="F45" s="318">
        <f>SUM(G45:J45)</f>
        <v>0</v>
      </c>
      <c r="G45" s="318" t="s">
        <v>201</v>
      </c>
      <c r="H45" s="318" t="s">
        <v>201</v>
      </c>
      <c r="I45" s="318" t="s">
        <v>201</v>
      </c>
      <c r="J45" s="318" t="s">
        <v>201</v>
      </c>
    </row>
    <row r="46" spans="1:10" ht="43.5" customHeight="1">
      <c r="A46" s="381" t="s">
        <v>429</v>
      </c>
      <c r="B46" s="396">
        <v>3272</v>
      </c>
      <c r="C46" s="441">
        <v>-4005</v>
      </c>
      <c r="D46" s="449">
        <v>-1500</v>
      </c>
      <c r="E46" s="328">
        <v>-100</v>
      </c>
      <c r="F46" s="328">
        <f t="shared" si="7"/>
        <v>0</v>
      </c>
      <c r="G46" s="318" t="s">
        <v>201</v>
      </c>
      <c r="H46" s="318" t="s">
        <v>201</v>
      </c>
      <c r="I46" s="318" t="s">
        <v>201</v>
      </c>
      <c r="J46" s="318" t="s">
        <v>201</v>
      </c>
    </row>
    <row r="47" spans="1:10" ht="49.5" customHeight="1">
      <c r="A47" s="381" t="s">
        <v>27</v>
      </c>
      <c r="B47" s="396">
        <v>3273</v>
      </c>
      <c r="C47" s="441">
        <v>-1027</v>
      </c>
      <c r="D47" s="449">
        <v>-200</v>
      </c>
      <c r="E47" s="328">
        <v>-120</v>
      </c>
      <c r="F47" s="328">
        <f t="shared" si="7"/>
        <v>-200</v>
      </c>
      <c r="G47" s="328">
        <v>-50</v>
      </c>
      <c r="H47" s="328">
        <v>-50</v>
      </c>
      <c r="I47" s="328">
        <v>-50</v>
      </c>
      <c r="J47" s="328">
        <v>-50</v>
      </c>
    </row>
    <row r="48" spans="1:10" ht="39" customHeight="1">
      <c r="A48" s="381" t="s">
        <v>382</v>
      </c>
      <c r="B48" s="396">
        <v>3274</v>
      </c>
      <c r="C48" s="441">
        <v>-286</v>
      </c>
      <c r="D48" s="318">
        <v>0</v>
      </c>
      <c r="E48" s="328">
        <v>-49</v>
      </c>
      <c r="F48" s="318">
        <f t="shared" si="7"/>
        <v>0</v>
      </c>
      <c r="G48" s="318" t="s">
        <v>201</v>
      </c>
      <c r="H48" s="318" t="s">
        <v>201</v>
      </c>
      <c r="I48" s="318" t="s">
        <v>201</v>
      </c>
      <c r="J48" s="318" t="s">
        <v>201</v>
      </c>
    </row>
    <row r="49" spans="1:10" ht="55.5" customHeight="1">
      <c r="A49" s="381" t="s">
        <v>384</v>
      </c>
      <c r="B49" s="396">
        <v>3275</v>
      </c>
      <c r="C49" s="441">
        <v>-368</v>
      </c>
      <c r="D49" s="318">
        <v>0</v>
      </c>
      <c r="E49" s="328">
        <v>-110</v>
      </c>
      <c r="F49" s="318">
        <f t="shared" si="7"/>
        <v>0</v>
      </c>
      <c r="G49" s="318" t="s">
        <v>201</v>
      </c>
      <c r="H49" s="318" t="s">
        <v>201</v>
      </c>
      <c r="I49" s="318" t="s">
        <v>201</v>
      </c>
      <c r="J49" s="318" t="s">
        <v>201</v>
      </c>
    </row>
    <row r="50" spans="1:10" ht="36" customHeight="1">
      <c r="A50" s="381" t="s">
        <v>385</v>
      </c>
      <c r="B50" s="396">
        <v>3276</v>
      </c>
      <c r="C50" s="441" t="s">
        <v>201</v>
      </c>
      <c r="D50" s="318">
        <v>0</v>
      </c>
      <c r="E50" s="318" t="s">
        <v>201</v>
      </c>
      <c r="F50" s="318">
        <f t="shared" si="7"/>
        <v>0</v>
      </c>
      <c r="G50" s="318" t="s">
        <v>201</v>
      </c>
      <c r="H50" s="318" t="s">
        <v>201</v>
      </c>
      <c r="I50" s="318" t="s">
        <v>201</v>
      </c>
      <c r="J50" s="318" t="s">
        <v>201</v>
      </c>
    </row>
    <row r="51" spans="1:10" ht="33" customHeight="1">
      <c r="A51" s="381" t="s">
        <v>311</v>
      </c>
      <c r="B51" s="396">
        <v>3280</v>
      </c>
      <c r="C51" s="441" t="s">
        <v>201</v>
      </c>
      <c r="D51" s="318">
        <v>0</v>
      </c>
      <c r="E51" s="318" t="s">
        <v>201</v>
      </c>
      <c r="F51" s="318">
        <f t="shared" ref="F51:F63" si="13">SUM(G51:J51)</f>
        <v>0</v>
      </c>
      <c r="G51" s="318" t="s">
        <v>201</v>
      </c>
      <c r="H51" s="318" t="s">
        <v>201</v>
      </c>
      <c r="I51" s="318" t="s">
        <v>201</v>
      </c>
      <c r="J51" s="318" t="s">
        <v>201</v>
      </c>
    </row>
    <row r="52" spans="1:10" ht="34.5" customHeight="1">
      <c r="A52" s="394" t="s">
        <v>114</v>
      </c>
      <c r="B52" s="395">
        <v>3295</v>
      </c>
      <c r="C52" s="236">
        <f t="shared" ref="C52" si="14">SUM(C36,C41)</f>
        <v>-5686</v>
      </c>
      <c r="D52" s="448">
        <v>-1700</v>
      </c>
      <c r="E52" s="327">
        <f t="shared" ref="E52" si="15">SUM(E36,E41)</f>
        <v>-379</v>
      </c>
      <c r="F52" s="327">
        <f t="shared" si="13"/>
        <v>-200</v>
      </c>
      <c r="G52" s="327">
        <f>SUM(G36,G41)</f>
        <v>-50</v>
      </c>
      <c r="H52" s="327">
        <f>SUM(H36,H41)</f>
        <v>-50</v>
      </c>
      <c r="I52" s="327">
        <f>SUM(I36,I41)</f>
        <v>-50</v>
      </c>
      <c r="J52" s="327">
        <f>SUM(J36,J41)</f>
        <v>-50</v>
      </c>
    </row>
    <row r="53" spans="1:10" ht="27" customHeight="1">
      <c r="A53" s="389" t="s">
        <v>115</v>
      </c>
      <c r="B53" s="390"/>
      <c r="C53" s="150"/>
      <c r="D53" s="397"/>
      <c r="E53" s="397"/>
      <c r="F53" s="397"/>
      <c r="G53" s="397"/>
      <c r="H53" s="397"/>
      <c r="I53" s="397"/>
      <c r="J53" s="398"/>
    </row>
    <row r="54" spans="1:10" ht="43.5" customHeight="1">
      <c r="A54" s="394" t="s">
        <v>267</v>
      </c>
      <c r="B54" s="395">
        <v>3300</v>
      </c>
      <c r="C54" s="236">
        <f t="shared" ref="C54" si="16">SUM(C55:C57)</f>
        <v>2290</v>
      </c>
      <c r="D54" s="312">
        <v>0</v>
      </c>
      <c r="E54" s="327">
        <f>SUM(E55,E56,E57)</f>
        <v>0</v>
      </c>
      <c r="F54" s="312">
        <f t="shared" si="13"/>
        <v>0</v>
      </c>
      <c r="G54" s="312">
        <f>SUM(G55,G56,G57)</f>
        <v>0</v>
      </c>
      <c r="H54" s="312">
        <f>SUM(H55,H56,H57)</f>
        <v>0</v>
      </c>
      <c r="I54" s="399">
        <f>SUM(I55,I56,I57)</f>
        <v>0</v>
      </c>
      <c r="J54" s="399">
        <f>SUM(J55,J56,J57)</f>
        <v>0</v>
      </c>
    </row>
    <row r="55" spans="1:10" ht="33" customHeight="1">
      <c r="A55" s="381" t="s">
        <v>268</v>
      </c>
      <c r="B55" s="396">
        <v>3310</v>
      </c>
      <c r="C55" s="150">
        <v>0</v>
      </c>
      <c r="D55" s="232">
        <v>0</v>
      </c>
      <c r="E55" s="328">
        <v>0</v>
      </c>
      <c r="F55" s="232">
        <f t="shared" si="13"/>
        <v>0</v>
      </c>
      <c r="G55" s="232">
        <v>0</v>
      </c>
      <c r="H55" s="232">
        <f>'VII Статутн капіт'!H9</f>
        <v>0</v>
      </c>
      <c r="I55" s="318">
        <f>'VII Статутн капіт'!I9</f>
        <v>0</v>
      </c>
      <c r="J55" s="318">
        <f>'VII Статутн капіт'!J9</f>
        <v>0</v>
      </c>
    </row>
    <row r="56" spans="1:10" ht="43.5" customHeight="1">
      <c r="A56" s="381" t="s">
        <v>386</v>
      </c>
      <c r="B56" s="396">
        <v>3320</v>
      </c>
      <c r="C56" s="150">
        <v>2290</v>
      </c>
      <c r="D56" s="318">
        <v>0</v>
      </c>
      <c r="E56" s="328">
        <v>0</v>
      </c>
      <c r="F56" s="318">
        <f t="shared" si="13"/>
        <v>0</v>
      </c>
      <c r="G56" s="318"/>
      <c r="H56" s="318"/>
      <c r="I56" s="318"/>
      <c r="J56" s="318"/>
    </row>
    <row r="57" spans="1:10" ht="39" customHeight="1">
      <c r="A57" s="381" t="s">
        <v>444</v>
      </c>
      <c r="B57" s="396">
        <v>3330</v>
      </c>
      <c r="C57" s="150">
        <v>0</v>
      </c>
      <c r="D57" s="318">
        <v>0</v>
      </c>
      <c r="E57" s="328"/>
      <c r="F57" s="318">
        <f t="shared" si="13"/>
        <v>0</v>
      </c>
      <c r="G57" s="318"/>
      <c r="H57" s="318"/>
      <c r="I57" s="318"/>
      <c r="J57" s="318"/>
    </row>
    <row r="58" spans="1:10" ht="27" customHeight="1">
      <c r="A58" s="394" t="s">
        <v>269</v>
      </c>
      <c r="B58" s="395">
        <v>3345</v>
      </c>
      <c r="C58" s="236">
        <f t="shared" ref="C58:D58" si="17">SUM(C59:C63)</f>
        <v>-1649</v>
      </c>
      <c r="D58" s="236">
        <f t="shared" si="17"/>
        <v>-1878</v>
      </c>
      <c r="E58" s="327">
        <f t="shared" ref="E58:J58" si="18">SUM(E59,E60,E61,E62,E63)</f>
        <v>-1636</v>
      </c>
      <c r="F58" s="327">
        <f t="shared" si="13"/>
        <v>-1761</v>
      </c>
      <c r="G58" s="327">
        <f t="shared" si="18"/>
        <v>-449</v>
      </c>
      <c r="H58" s="327">
        <f t="shared" si="18"/>
        <v>-445</v>
      </c>
      <c r="I58" s="327">
        <f t="shared" si="18"/>
        <v>-437</v>
      </c>
      <c r="J58" s="327">
        <f t="shared" si="18"/>
        <v>-430</v>
      </c>
    </row>
    <row r="59" spans="1:10" ht="34.5" customHeight="1">
      <c r="A59" s="381" t="s">
        <v>270</v>
      </c>
      <c r="B59" s="396">
        <v>3350</v>
      </c>
      <c r="C59" s="441" t="s">
        <v>201</v>
      </c>
      <c r="D59" s="449">
        <v>0</v>
      </c>
      <c r="E59" s="318" t="s">
        <v>201</v>
      </c>
      <c r="F59" s="156">
        <f t="shared" si="13"/>
        <v>0</v>
      </c>
      <c r="G59" s="318" t="s">
        <v>201</v>
      </c>
      <c r="H59" s="318" t="s">
        <v>201</v>
      </c>
      <c r="I59" s="318" t="s">
        <v>201</v>
      </c>
      <c r="J59" s="318" t="s">
        <v>201</v>
      </c>
    </row>
    <row r="60" spans="1:10" ht="39" customHeight="1">
      <c r="A60" s="381" t="s">
        <v>416</v>
      </c>
      <c r="B60" s="396">
        <v>3360</v>
      </c>
      <c r="C60" s="442">
        <v>-1150</v>
      </c>
      <c r="D60" s="449">
        <v>-1488</v>
      </c>
      <c r="E60" s="497">
        <v>-1321</v>
      </c>
      <c r="F60" s="156">
        <f t="shared" si="13"/>
        <v>-1546</v>
      </c>
      <c r="G60" s="156">
        <v>-387</v>
      </c>
      <c r="H60" s="156">
        <v>-387</v>
      </c>
      <c r="I60" s="156">
        <v>-386</v>
      </c>
      <c r="J60" s="156">
        <v>-386</v>
      </c>
    </row>
    <row r="61" spans="1:10" ht="36" customHeight="1">
      <c r="A61" s="381" t="s">
        <v>387</v>
      </c>
      <c r="B61" s="396">
        <v>3370</v>
      </c>
      <c r="C61" s="442">
        <v>-103</v>
      </c>
      <c r="D61" s="449">
        <v>-77</v>
      </c>
      <c r="E61" s="497">
        <v>0</v>
      </c>
      <c r="F61" s="156">
        <f t="shared" si="13"/>
        <v>0</v>
      </c>
      <c r="G61" s="156">
        <v>0</v>
      </c>
      <c r="H61" s="156">
        <v>0</v>
      </c>
      <c r="I61" s="156">
        <v>0</v>
      </c>
      <c r="J61" s="156">
        <v>0</v>
      </c>
    </row>
    <row r="62" spans="1:10" ht="49.5" customHeight="1">
      <c r="A62" s="381" t="s">
        <v>388</v>
      </c>
      <c r="B62" s="396">
        <v>3380</v>
      </c>
      <c r="C62" s="442">
        <v>-253</v>
      </c>
      <c r="D62" s="449">
        <v>-313</v>
      </c>
      <c r="E62" s="497">
        <v>-315</v>
      </c>
      <c r="F62" s="156">
        <f t="shared" si="13"/>
        <v>-215</v>
      </c>
      <c r="G62" s="151">
        <v>-62</v>
      </c>
      <c r="H62" s="151">
        <v>-58</v>
      </c>
      <c r="I62" s="151">
        <v>-51</v>
      </c>
      <c r="J62" s="151">
        <v>-44</v>
      </c>
    </row>
    <row r="63" spans="1:10" ht="34.5" customHeight="1">
      <c r="A63" s="381" t="s">
        <v>311</v>
      </c>
      <c r="B63" s="396">
        <v>3390</v>
      </c>
      <c r="C63" s="442">
        <v>-143</v>
      </c>
      <c r="D63" s="449">
        <v>0</v>
      </c>
      <c r="E63" s="328">
        <v>0</v>
      </c>
      <c r="F63" s="156">
        <f t="shared" si="13"/>
        <v>0</v>
      </c>
      <c r="G63" s="318" t="s">
        <v>201</v>
      </c>
      <c r="H63" s="318" t="s">
        <v>201</v>
      </c>
      <c r="I63" s="318" t="s">
        <v>201</v>
      </c>
      <c r="J63" s="318" t="s">
        <v>201</v>
      </c>
    </row>
    <row r="64" spans="1:10" ht="31.5" customHeight="1">
      <c r="A64" s="394" t="s">
        <v>116</v>
      </c>
      <c r="B64" s="395">
        <v>3395</v>
      </c>
      <c r="C64" s="236">
        <f t="shared" ref="C64:D64" si="19">SUM(C54,C58)</f>
        <v>641</v>
      </c>
      <c r="D64" s="236">
        <f t="shared" si="19"/>
        <v>-1878</v>
      </c>
      <c r="E64" s="327">
        <f>SUM(E54,E58)</f>
        <v>-1636</v>
      </c>
      <c r="F64" s="327">
        <f>SUM(G64:J64)</f>
        <v>-1761</v>
      </c>
      <c r="G64" s="327">
        <f>SUM(G54,G58)</f>
        <v>-449</v>
      </c>
      <c r="H64" s="327">
        <f>SUM(H54,H58)</f>
        <v>-445</v>
      </c>
      <c r="I64" s="327">
        <f>SUM(I54,I58)</f>
        <v>-437</v>
      </c>
      <c r="J64" s="327">
        <f>SUM(J54,J58)</f>
        <v>-430</v>
      </c>
    </row>
    <row r="65" spans="1:10" ht="30" customHeight="1">
      <c r="A65" s="394" t="s">
        <v>28</v>
      </c>
      <c r="B65" s="395">
        <v>3400</v>
      </c>
      <c r="C65" s="236">
        <f t="shared" ref="C65:D65" si="20">SUM(C34,C52,C64)</f>
        <v>-743</v>
      </c>
      <c r="D65" s="236">
        <f t="shared" si="20"/>
        <v>-747</v>
      </c>
      <c r="E65" s="327">
        <f>SUM(E34,E52,E64)</f>
        <v>-183</v>
      </c>
      <c r="F65" s="327">
        <f t="shared" ref="F65:J65" si="21">SUM(F34,F52,F64)</f>
        <v>42</v>
      </c>
      <c r="G65" s="327">
        <f t="shared" si="21"/>
        <v>218</v>
      </c>
      <c r="H65" s="327">
        <f t="shared" si="21"/>
        <v>-251</v>
      </c>
      <c r="I65" s="327">
        <f t="shared" si="21"/>
        <v>-67</v>
      </c>
      <c r="J65" s="327">
        <f t="shared" si="21"/>
        <v>142</v>
      </c>
    </row>
    <row r="66" spans="1:10" ht="37.5" customHeight="1">
      <c r="A66" s="381" t="s">
        <v>389</v>
      </c>
      <c r="B66" s="396">
        <v>3405</v>
      </c>
      <c r="C66" s="150">
        <v>1258</v>
      </c>
      <c r="D66" s="449">
        <v>1424</v>
      </c>
      <c r="E66" s="328">
        <v>515</v>
      </c>
      <c r="F66" s="328">
        <v>332</v>
      </c>
      <c r="G66" s="328">
        <f>F66</f>
        <v>332</v>
      </c>
      <c r="H66" s="328">
        <f>G68</f>
        <v>550</v>
      </c>
      <c r="I66" s="328">
        <f>H68</f>
        <v>299</v>
      </c>
      <c r="J66" s="328">
        <f>I68</f>
        <v>232</v>
      </c>
    </row>
    <row r="67" spans="1:10" ht="34.5" customHeight="1">
      <c r="A67" s="381" t="s">
        <v>118</v>
      </c>
      <c r="B67" s="396">
        <v>3410</v>
      </c>
      <c r="C67" s="236"/>
      <c r="D67" s="318">
        <v>0</v>
      </c>
      <c r="E67" s="328"/>
      <c r="F67" s="318">
        <f>SUM(G67:J67)</f>
        <v>0</v>
      </c>
      <c r="G67" s="318"/>
      <c r="H67" s="318"/>
      <c r="I67" s="318"/>
      <c r="J67" s="318"/>
    </row>
    <row r="68" spans="1:10" ht="36" customHeight="1">
      <c r="A68" s="279" t="s">
        <v>390</v>
      </c>
      <c r="B68" s="402">
        <v>3415</v>
      </c>
      <c r="C68" s="236">
        <f t="shared" ref="C68:D68" si="22">SUM(C66,C65,C67)</f>
        <v>515</v>
      </c>
      <c r="D68" s="236">
        <f t="shared" si="22"/>
        <v>677</v>
      </c>
      <c r="E68" s="327">
        <f>SUM(E66,E65,E67)</f>
        <v>332</v>
      </c>
      <c r="F68" s="327">
        <f t="shared" ref="F68:J68" si="23">SUM(F66,F65,F67)</f>
        <v>374</v>
      </c>
      <c r="G68" s="327">
        <f t="shared" si="23"/>
        <v>550</v>
      </c>
      <c r="H68" s="327">
        <f t="shared" si="23"/>
        <v>299</v>
      </c>
      <c r="I68" s="327">
        <f t="shared" si="23"/>
        <v>232</v>
      </c>
      <c r="J68" s="327">
        <f t="shared" si="23"/>
        <v>374</v>
      </c>
    </row>
    <row r="69" spans="1:10" s="407" customFormat="1" ht="20.100000000000001" customHeight="1">
      <c r="A69" s="57"/>
      <c r="B69" s="403"/>
      <c r="C69" s="404"/>
      <c r="D69" s="405"/>
      <c r="E69" s="405"/>
      <c r="F69" s="406"/>
      <c r="G69" s="405"/>
      <c r="H69" s="405"/>
      <c r="I69" s="405"/>
      <c r="J69" s="405"/>
    </row>
    <row r="70" spans="1:10" s="41" customFormat="1" ht="34.5" customHeight="1">
      <c r="A70" s="366" t="s">
        <v>585</v>
      </c>
      <c r="B70" s="385"/>
      <c r="C70" s="594" t="s">
        <v>86</v>
      </c>
      <c r="D70" s="595"/>
      <c r="E70" s="595"/>
      <c r="F70" s="595"/>
      <c r="G70" s="386"/>
      <c r="H70" s="524" t="s">
        <v>605</v>
      </c>
      <c r="I70" s="524"/>
      <c r="J70" s="524"/>
    </row>
    <row r="71" spans="1:10" ht="36" customHeight="1">
      <c r="A71" s="326" t="s">
        <v>367</v>
      </c>
      <c r="B71" s="41"/>
      <c r="C71" s="589" t="s">
        <v>69</v>
      </c>
      <c r="D71" s="589"/>
      <c r="E71" s="589"/>
      <c r="F71" s="589"/>
      <c r="G71" s="387"/>
      <c r="H71" s="570" t="s">
        <v>83</v>
      </c>
      <c r="I71" s="570"/>
      <c r="J71" s="570"/>
    </row>
    <row r="72" spans="1:10">
      <c r="C72" s="53"/>
    </row>
    <row r="73" spans="1:10">
      <c r="C73" s="53"/>
    </row>
    <row r="74" spans="1:10">
      <c r="C74" s="53"/>
    </row>
    <row r="75" spans="1:10">
      <c r="C75" s="53"/>
    </row>
    <row r="76" spans="1:10">
      <c r="C76" s="53"/>
    </row>
    <row r="77" spans="1:10">
      <c r="C77" s="53"/>
    </row>
    <row r="78" spans="1:10">
      <c r="C78" s="53"/>
    </row>
    <row r="79" spans="1:10">
      <c r="C79" s="53"/>
    </row>
    <row r="80" spans="1:10">
      <c r="C80" s="53"/>
    </row>
    <row r="81" spans="3:3">
      <c r="C81" s="53"/>
    </row>
    <row r="82" spans="3:3">
      <c r="C82" s="53"/>
    </row>
    <row r="83" spans="3:3">
      <c r="C83" s="53"/>
    </row>
    <row r="84" spans="3:3">
      <c r="C84" s="53"/>
    </row>
    <row r="85" spans="3:3">
      <c r="C85" s="53"/>
    </row>
    <row r="86" spans="3:3">
      <c r="C86" s="53"/>
    </row>
    <row r="87" spans="3:3">
      <c r="C87" s="53"/>
    </row>
    <row r="88" spans="3:3">
      <c r="C88" s="53"/>
    </row>
    <row r="89" spans="3:3">
      <c r="C89" s="53"/>
    </row>
    <row r="90" spans="3:3">
      <c r="C90" s="53"/>
    </row>
    <row r="91" spans="3:3">
      <c r="C91" s="53"/>
    </row>
    <row r="92" spans="3:3">
      <c r="C92" s="53"/>
    </row>
    <row r="93" spans="3:3">
      <c r="C93" s="53"/>
    </row>
    <row r="94" spans="3:3">
      <c r="C94" s="53"/>
    </row>
    <row r="95" spans="3:3">
      <c r="C95" s="53"/>
    </row>
    <row r="96" spans="3:3">
      <c r="C96" s="53"/>
    </row>
    <row r="97" spans="3:3">
      <c r="C97" s="53"/>
    </row>
    <row r="98" spans="3:3">
      <c r="C98" s="53"/>
    </row>
    <row r="99" spans="3:3">
      <c r="C99" s="53"/>
    </row>
    <row r="100" spans="3:3">
      <c r="C100" s="53"/>
    </row>
    <row r="101" spans="3:3">
      <c r="C101" s="53"/>
    </row>
    <row r="102" spans="3:3">
      <c r="C102" s="53"/>
    </row>
  </sheetData>
  <mergeCells count="12">
    <mergeCell ref="C71:F71"/>
    <mergeCell ref="H71:J71"/>
    <mergeCell ref="C70:F70"/>
    <mergeCell ref="H70:J70"/>
    <mergeCell ref="A2:J2"/>
    <mergeCell ref="A4:A5"/>
    <mergeCell ref="B4:B5"/>
    <mergeCell ref="C4:C5"/>
    <mergeCell ref="D4:D5"/>
    <mergeCell ref="E4:E5"/>
    <mergeCell ref="F4:F5"/>
    <mergeCell ref="G4:J4"/>
  </mergeCells>
  <phoneticPr fontId="3" type="noConversion"/>
  <pageMargins left="0.59055118110236227" right="0.59055118110236227" top="0.98425196850393704" bottom="0.59055118110236227" header="0" footer="0"/>
  <pageSetup paperSize="9" scale="55" orientation="landscape" r:id="rId1"/>
  <headerFooter alignWithMargins="0"/>
  <ignoredErrors>
    <ignoredError sqref="F18 F34 F36 F52 F56 F60 F54 F64 F8 F41:F44 F58 F21" formula="1"/>
    <ignoredError sqref="D21 D58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O319"/>
  <sheetViews>
    <sheetView topLeftCell="A73" zoomScale="67" zoomScaleNormal="67" zoomScaleSheetLayoutView="70" workbookViewId="0">
      <selection activeCell="R14" sqref="R14"/>
    </sheetView>
  </sheetViews>
  <sheetFormatPr defaultRowHeight="20.25"/>
  <cols>
    <col min="1" max="1" width="69.85546875" style="3" customWidth="1"/>
    <col min="2" max="2" width="12" style="330" customWidth="1"/>
    <col min="3" max="3" width="16.140625" style="330" customWidth="1"/>
    <col min="4" max="4" width="16.7109375" style="330" customWidth="1"/>
    <col min="5" max="5" width="16.140625" style="330" customWidth="1"/>
    <col min="6" max="6" width="16" style="330" customWidth="1"/>
    <col min="7" max="7" width="16.28515625" style="41" customWidth="1"/>
    <col min="8" max="8" width="16.85546875" style="41" customWidth="1"/>
    <col min="9" max="9" width="16.140625" style="41" customWidth="1"/>
    <col min="10" max="10" width="16.42578125" style="41" customWidth="1"/>
    <col min="11" max="16384" width="9.140625" style="3"/>
  </cols>
  <sheetData>
    <row r="2" spans="1:10" ht="22.5">
      <c r="A2" s="630" t="s">
        <v>427</v>
      </c>
      <c r="B2" s="630"/>
      <c r="C2" s="630"/>
      <c r="D2" s="630"/>
      <c r="E2" s="630"/>
      <c r="F2" s="630"/>
      <c r="G2" s="630"/>
      <c r="H2" s="630"/>
    </row>
    <row r="3" spans="1:10">
      <c r="A3" s="334"/>
      <c r="B3" s="259"/>
      <c r="C3" s="325"/>
      <c r="D3" s="325"/>
      <c r="E3" s="325"/>
      <c r="F3" s="259"/>
      <c r="G3" s="325"/>
      <c r="H3" s="325"/>
      <c r="J3" s="260" t="s">
        <v>402</v>
      </c>
    </row>
    <row r="4" spans="1:10" ht="41.25" customHeight="1">
      <c r="A4" s="577" t="s">
        <v>165</v>
      </c>
      <c r="B4" s="631" t="s">
        <v>17</v>
      </c>
      <c r="C4" s="565" t="s">
        <v>606</v>
      </c>
      <c r="D4" s="565" t="s">
        <v>607</v>
      </c>
      <c r="E4" s="567" t="s">
        <v>602</v>
      </c>
      <c r="F4" s="565" t="s">
        <v>608</v>
      </c>
      <c r="G4" s="633" t="s">
        <v>335</v>
      </c>
      <c r="H4" s="634"/>
      <c r="I4" s="634"/>
      <c r="J4" s="635"/>
    </row>
    <row r="5" spans="1:10" ht="64.5" customHeight="1">
      <c r="A5" s="578"/>
      <c r="B5" s="632"/>
      <c r="C5" s="566"/>
      <c r="D5" s="566"/>
      <c r="E5" s="568"/>
      <c r="F5" s="566"/>
      <c r="G5" s="63" t="s">
        <v>128</v>
      </c>
      <c r="H5" s="63" t="s">
        <v>129</v>
      </c>
      <c r="I5" s="63" t="s">
        <v>130</v>
      </c>
      <c r="J5" s="63" t="s">
        <v>63</v>
      </c>
    </row>
    <row r="6" spans="1:10" ht="23.25" customHeight="1">
      <c r="A6" s="333">
        <v>1</v>
      </c>
      <c r="B6" s="324">
        <v>2</v>
      </c>
      <c r="C6" s="324">
        <v>3</v>
      </c>
      <c r="D6" s="324">
        <v>4</v>
      </c>
      <c r="E6" s="324">
        <v>5</v>
      </c>
      <c r="F6" s="324">
        <v>6</v>
      </c>
      <c r="G6" s="324">
        <v>7</v>
      </c>
      <c r="H6" s="324">
        <v>8</v>
      </c>
      <c r="I6" s="322">
        <v>9</v>
      </c>
      <c r="J6" s="322">
        <v>10</v>
      </c>
    </row>
    <row r="7" spans="1:10" ht="30.75" customHeight="1">
      <c r="A7" s="370" t="s">
        <v>112</v>
      </c>
      <c r="B7" s="324"/>
      <c r="C7" s="328"/>
      <c r="D7" s="328"/>
      <c r="E7" s="328"/>
      <c r="F7" s="328"/>
      <c r="G7" s="328"/>
      <c r="H7" s="328"/>
      <c r="I7" s="201"/>
      <c r="J7" s="201"/>
    </row>
    <row r="8" spans="1:10" ht="39.75" customHeight="1">
      <c r="A8" s="408" t="s">
        <v>407</v>
      </c>
      <c r="B8" s="329"/>
      <c r="C8" s="485">
        <f t="shared" ref="C8:J8" si="0">C9+C13</f>
        <v>1235</v>
      </c>
      <c r="D8" s="485">
        <f t="shared" si="0"/>
        <v>920</v>
      </c>
      <c r="E8" s="485">
        <f t="shared" si="0"/>
        <v>2320</v>
      </c>
      <c r="F8" s="448">
        <f t="shared" si="0"/>
        <v>920</v>
      </c>
      <c r="G8" s="487">
        <f t="shared" si="0"/>
        <v>210</v>
      </c>
      <c r="H8" s="487">
        <f t="shared" si="0"/>
        <v>200</v>
      </c>
      <c r="I8" s="487">
        <f t="shared" si="0"/>
        <v>210</v>
      </c>
      <c r="J8" s="487">
        <f t="shared" si="0"/>
        <v>300</v>
      </c>
    </row>
    <row r="9" spans="1:10" ht="107.25" customHeight="1">
      <c r="A9" s="381" t="s">
        <v>594</v>
      </c>
      <c r="B9" s="402">
        <v>3030</v>
      </c>
      <c r="C9" s="263">
        <v>0</v>
      </c>
      <c r="D9" s="409">
        <v>0</v>
      </c>
      <c r="E9" s="409">
        <f>SUM(E10:E12)</f>
        <v>1500</v>
      </c>
      <c r="F9" s="409">
        <f>SUM(G9:J9)</f>
        <v>0</v>
      </c>
      <c r="G9" s="409">
        <v>0</v>
      </c>
      <c r="H9" s="409">
        <f>SUM(H10:H12)</f>
        <v>0</v>
      </c>
      <c r="I9" s="410">
        <v>0</v>
      </c>
      <c r="J9" s="410">
        <v>0</v>
      </c>
    </row>
    <row r="10" spans="1:10" ht="29.25" customHeight="1">
      <c r="A10" s="411" t="s">
        <v>593</v>
      </c>
      <c r="B10" s="412"/>
      <c r="C10" s="263">
        <v>0</v>
      </c>
      <c r="D10" s="263">
        <v>0</v>
      </c>
      <c r="E10" s="263">
        <v>606</v>
      </c>
      <c r="F10" s="263">
        <v>0</v>
      </c>
      <c r="G10" s="263">
        <v>0</v>
      </c>
      <c r="H10" s="263">
        <v>0</v>
      </c>
      <c r="I10" s="410">
        <v>0</v>
      </c>
      <c r="J10" s="410">
        <v>0</v>
      </c>
    </row>
    <row r="11" spans="1:10" ht="30" customHeight="1">
      <c r="A11" s="411" t="s">
        <v>595</v>
      </c>
      <c r="B11" s="412"/>
      <c r="C11" s="263">
        <v>0</v>
      </c>
      <c r="D11" s="263">
        <v>0</v>
      </c>
      <c r="E11" s="263">
        <v>845</v>
      </c>
      <c r="F11" s="263">
        <v>0</v>
      </c>
      <c r="G11" s="263">
        <v>0</v>
      </c>
      <c r="H11" s="263">
        <v>0</v>
      </c>
      <c r="I11" s="410">
        <v>0</v>
      </c>
      <c r="J11" s="410">
        <v>0</v>
      </c>
    </row>
    <row r="12" spans="1:10" ht="28.5" customHeight="1">
      <c r="A12" s="411" t="s">
        <v>596</v>
      </c>
      <c r="B12" s="413"/>
      <c r="C12" s="263">
        <v>0</v>
      </c>
      <c r="D12" s="263">
        <v>0</v>
      </c>
      <c r="E12" s="263">
        <v>49</v>
      </c>
      <c r="F12" s="263">
        <v>0</v>
      </c>
      <c r="G12" s="263">
        <v>0</v>
      </c>
      <c r="H12" s="263">
        <v>0</v>
      </c>
      <c r="I12" s="410">
        <v>0</v>
      </c>
      <c r="J12" s="410">
        <v>0</v>
      </c>
    </row>
    <row r="13" spans="1:10" ht="27" customHeight="1">
      <c r="A13" s="414" t="s">
        <v>412</v>
      </c>
      <c r="B13" s="329">
        <v>3080</v>
      </c>
      <c r="C13" s="327">
        <f>SUM(C14:C19)</f>
        <v>1235</v>
      </c>
      <c r="D13" s="448">
        <v>920</v>
      </c>
      <c r="E13" s="327">
        <f t="shared" ref="E13:J13" si="1">SUM(E14:E19)</f>
        <v>820</v>
      </c>
      <c r="F13" s="327">
        <f t="shared" si="1"/>
        <v>920</v>
      </c>
      <c r="G13" s="487">
        <f t="shared" si="1"/>
        <v>210</v>
      </c>
      <c r="H13" s="487">
        <f t="shared" si="1"/>
        <v>200</v>
      </c>
      <c r="I13" s="487">
        <f t="shared" si="1"/>
        <v>210</v>
      </c>
      <c r="J13" s="487">
        <f t="shared" si="1"/>
        <v>300</v>
      </c>
    </row>
    <row r="14" spans="1:10" ht="56.25" customHeight="1">
      <c r="A14" s="157" t="s">
        <v>515</v>
      </c>
      <c r="B14" s="329"/>
      <c r="C14" s="487">
        <v>1102</v>
      </c>
      <c r="D14" s="448">
        <v>0</v>
      </c>
      <c r="E14" s="487">
        <v>334</v>
      </c>
      <c r="F14" s="327">
        <v>0</v>
      </c>
      <c r="G14" s="327">
        <v>0</v>
      </c>
      <c r="H14" s="327">
        <v>0</v>
      </c>
      <c r="I14" s="327">
        <v>0</v>
      </c>
      <c r="J14" s="327">
        <v>0</v>
      </c>
    </row>
    <row r="15" spans="1:10" ht="27" customHeight="1">
      <c r="A15" s="157" t="s">
        <v>516</v>
      </c>
      <c r="B15" s="329"/>
      <c r="C15" s="150">
        <v>133</v>
      </c>
      <c r="D15" s="150">
        <v>105</v>
      </c>
      <c r="E15" s="150">
        <v>135</v>
      </c>
      <c r="F15" s="150">
        <f>SUM(G15:J15)</f>
        <v>105</v>
      </c>
      <c r="G15" s="150">
        <v>25</v>
      </c>
      <c r="H15" s="150">
        <v>25</v>
      </c>
      <c r="I15" s="150">
        <v>25</v>
      </c>
      <c r="J15" s="150">
        <v>30</v>
      </c>
    </row>
    <row r="16" spans="1:10" ht="24.75" customHeight="1">
      <c r="A16" s="157" t="s">
        <v>517</v>
      </c>
      <c r="B16" s="324"/>
      <c r="C16" s="318">
        <v>0</v>
      </c>
      <c r="D16" s="449">
        <v>4</v>
      </c>
      <c r="E16" s="328">
        <v>0</v>
      </c>
      <c r="F16" s="328">
        <f>SUM(G16:J16)</f>
        <v>4</v>
      </c>
      <c r="G16" s="328">
        <v>1</v>
      </c>
      <c r="H16" s="328">
        <v>1</v>
      </c>
      <c r="I16" s="201">
        <v>1</v>
      </c>
      <c r="J16" s="201">
        <v>1</v>
      </c>
    </row>
    <row r="17" spans="1:10" ht="24.75" customHeight="1">
      <c r="A17" s="479" t="s">
        <v>518</v>
      </c>
      <c r="B17" s="477"/>
      <c r="C17" s="415">
        <v>0</v>
      </c>
      <c r="D17" s="478">
        <v>811</v>
      </c>
      <c r="E17" s="150">
        <v>0</v>
      </c>
      <c r="F17" s="478">
        <f>SUM(G17:J17)</f>
        <v>811</v>
      </c>
      <c r="G17" s="150">
        <v>184</v>
      </c>
      <c r="H17" s="150">
        <v>174</v>
      </c>
      <c r="I17" s="150">
        <v>184</v>
      </c>
      <c r="J17" s="150">
        <v>269</v>
      </c>
    </row>
    <row r="18" spans="1:10" s="38" customFormat="1" ht="26.25" customHeight="1">
      <c r="A18" s="479" t="s">
        <v>630</v>
      </c>
      <c r="B18" s="477"/>
      <c r="C18" s="415">
        <v>0</v>
      </c>
      <c r="D18" s="478">
        <v>0</v>
      </c>
      <c r="E18" s="150">
        <v>350</v>
      </c>
      <c r="F18" s="478">
        <f>SUM(G18:J18)</f>
        <v>0</v>
      </c>
      <c r="G18" s="150"/>
      <c r="H18" s="150"/>
      <c r="I18" s="150"/>
      <c r="J18" s="150"/>
    </row>
    <row r="19" spans="1:10" s="38" customFormat="1" ht="27" customHeight="1">
      <c r="A19" s="479" t="s">
        <v>649</v>
      </c>
      <c r="B19" s="324"/>
      <c r="C19" s="415">
        <v>0</v>
      </c>
      <c r="D19" s="449">
        <v>0</v>
      </c>
      <c r="E19" s="150">
        <v>1</v>
      </c>
      <c r="F19" s="328">
        <f>SUM(G19:J19)</f>
        <v>0</v>
      </c>
      <c r="G19" s="150"/>
      <c r="H19" s="150"/>
      <c r="I19" s="150"/>
      <c r="J19" s="150"/>
    </row>
    <row r="20" spans="1:10" s="38" customFormat="1" ht="27" customHeight="1">
      <c r="A20" s="408" t="s">
        <v>256</v>
      </c>
      <c r="B20" s="402"/>
      <c r="C20" s="327"/>
      <c r="D20" s="448"/>
      <c r="E20" s="327"/>
      <c r="F20" s="327"/>
      <c r="G20" s="327"/>
      <c r="H20" s="327"/>
      <c r="I20" s="416"/>
      <c r="J20" s="416"/>
    </row>
    <row r="21" spans="1:10" s="38" customFormat="1" ht="27" customHeight="1">
      <c r="A21" s="414" t="s">
        <v>248</v>
      </c>
      <c r="B21" s="402">
        <v>3160</v>
      </c>
      <c r="C21" s="152">
        <f t="shared" ref="C21:J21" si="2">SUM(C22:C26)</f>
        <v>-297</v>
      </c>
      <c r="D21" s="152">
        <v>-200</v>
      </c>
      <c r="E21" s="152">
        <f t="shared" si="2"/>
        <v>-270</v>
      </c>
      <c r="F21" s="152">
        <f t="shared" si="2"/>
        <v>-200</v>
      </c>
      <c r="G21" s="152">
        <f t="shared" si="2"/>
        <v>-50</v>
      </c>
      <c r="H21" s="152">
        <f t="shared" si="2"/>
        <v>-50</v>
      </c>
      <c r="I21" s="152">
        <f t="shared" si="2"/>
        <v>-50</v>
      </c>
      <c r="J21" s="152">
        <f t="shared" si="2"/>
        <v>-50</v>
      </c>
    </row>
    <row r="22" spans="1:10" s="38" customFormat="1" ht="27" customHeight="1">
      <c r="A22" s="157" t="s">
        <v>519</v>
      </c>
      <c r="B22" s="402"/>
      <c r="C22" s="454">
        <v>-13</v>
      </c>
      <c r="D22" s="151">
        <v>-20</v>
      </c>
      <c r="E22" s="151">
        <v>0</v>
      </c>
      <c r="F22" s="151">
        <f>SUM(G22:J22)</f>
        <v>0</v>
      </c>
      <c r="G22" s="151">
        <v>0</v>
      </c>
      <c r="H22" s="151">
        <v>0</v>
      </c>
      <c r="I22" s="151">
        <v>0</v>
      </c>
      <c r="J22" s="151">
        <v>0</v>
      </c>
    </row>
    <row r="23" spans="1:10" s="38" customFormat="1" ht="27.75" customHeight="1">
      <c r="A23" s="157" t="s">
        <v>520</v>
      </c>
      <c r="B23" s="402"/>
      <c r="C23" s="454">
        <v>-154</v>
      </c>
      <c r="D23" s="151"/>
      <c r="E23" s="151">
        <v>-80</v>
      </c>
      <c r="F23" s="152"/>
      <c r="G23" s="152"/>
      <c r="H23" s="152"/>
      <c r="I23" s="152"/>
      <c r="J23" s="152"/>
    </row>
    <row r="24" spans="1:10" s="38" customFormat="1" ht="27" customHeight="1">
      <c r="A24" s="157" t="s">
        <v>521</v>
      </c>
      <c r="B24" s="402"/>
      <c r="C24" s="454">
        <v>-25</v>
      </c>
      <c r="D24" s="151">
        <v>-40</v>
      </c>
      <c r="E24" s="151">
        <v>-22</v>
      </c>
      <c r="F24" s="151">
        <f>SUM(G24:J24)</f>
        <v>-40</v>
      </c>
      <c r="G24" s="151">
        <v>-10</v>
      </c>
      <c r="H24" s="151">
        <v>-10</v>
      </c>
      <c r="I24" s="151">
        <v>-10</v>
      </c>
      <c r="J24" s="151">
        <v>-10</v>
      </c>
    </row>
    <row r="25" spans="1:10" s="38" customFormat="1" ht="30" customHeight="1">
      <c r="A25" s="157" t="s">
        <v>522</v>
      </c>
      <c r="B25" s="396"/>
      <c r="C25" s="455">
        <v>-104</v>
      </c>
      <c r="D25" s="151">
        <v>-140</v>
      </c>
      <c r="E25" s="151">
        <v>-168</v>
      </c>
      <c r="F25" s="151">
        <f>SUM(G25:J25)</f>
        <v>-160</v>
      </c>
      <c r="G25" s="151">
        <v>-40</v>
      </c>
      <c r="H25" s="151">
        <v>-40</v>
      </c>
      <c r="I25" s="151">
        <v>-40</v>
      </c>
      <c r="J25" s="151">
        <v>-40</v>
      </c>
    </row>
    <row r="26" spans="1:10" s="38" customFormat="1" ht="38.25" customHeight="1">
      <c r="A26" s="157" t="s">
        <v>523</v>
      </c>
      <c r="B26" s="396"/>
      <c r="C26" s="456">
        <v>-1</v>
      </c>
      <c r="D26" s="151"/>
      <c r="E26" s="151">
        <v>0</v>
      </c>
      <c r="F26" s="151"/>
      <c r="G26" s="151"/>
      <c r="H26" s="151"/>
      <c r="I26" s="151"/>
      <c r="J26" s="151"/>
    </row>
    <row r="27" spans="1:10" s="38" customFormat="1" ht="45" customHeight="1">
      <c r="A27" s="370" t="s">
        <v>113</v>
      </c>
      <c r="B27" s="402"/>
      <c r="C27" s="327"/>
      <c r="D27" s="448"/>
      <c r="E27" s="327"/>
      <c r="F27" s="328"/>
      <c r="G27" s="327"/>
      <c r="H27" s="327"/>
      <c r="I27" s="327"/>
      <c r="J27" s="327"/>
    </row>
    <row r="28" spans="1:10" s="38" customFormat="1" ht="45" customHeight="1">
      <c r="A28" s="408" t="s">
        <v>263</v>
      </c>
      <c r="B28" s="402"/>
      <c r="C28" s="327"/>
      <c r="D28" s="448"/>
      <c r="E28" s="327"/>
      <c r="F28" s="328"/>
      <c r="G28" s="327"/>
      <c r="H28" s="327"/>
      <c r="I28" s="327"/>
      <c r="J28" s="327"/>
    </row>
    <row r="29" spans="1:10" s="38" customFormat="1" ht="38.25" customHeight="1">
      <c r="A29" s="417" t="s">
        <v>381</v>
      </c>
      <c r="B29" s="402"/>
      <c r="C29" s="436">
        <f>C30+C49+C75+C81+C88</f>
        <v>-5686</v>
      </c>
      <c r="D29" s="448">
        <v>-1700</v>
      </c>
      <c r="E29" s="327">
        <f>E30+E49+E75+E81+E88</f>
        <v>-379</v>
      </c>
      <c r="F29" s="327">
        <f>SUM(G29:J29)</f>
        <v>-1700</v>
      </c>
      <c r="G29" s="327">
        <f>G30+G49+G75+G81+G88</f>
        <v>-50</v>
      </c>
      <c r="H29" s="327">
        <f>H30+H49+H75+H81+H88</f>
        <v>-50</v>
      </c>
      <c r="I29" s="327">
        <f>I30+I49+I75+I81+I88</f>
        <v>-1550</v>
      </c>
      <c r="J29" s="327">
        <f>J30+J49+J75+J81+J88</f>
        <v>-50</v>
      </c>
    </row>
    <row r="30" spans="1:10" s="38" customFormat="1" ht="42.75" customHeight="1">
      <c r="A30" s="370" t="s">
        <v>442</v>
      </c>
      <c r="B30" s="402">
        <v>3272</v>
      </c>
      <c r="C30" s="152">
        <f>SUM(C31:C48)</f>
        <v>-4005</v>
      </c>
      <c r="D30" s="152">
        <v>-1500</v>
      </c>
      <c r="E30" s="152">
        <f>SUM(E31:E48)</f>
        <v>-100</v>
      </c>
      <c r="F30" s="152">
        <f t="shared" ref="F30:J30" si="3">SUM(F45:F46)</f>
        <v>-1500</v>
      </c>
      <c r="G30" s="152">
        <f t="shared" si="3"/>
        <v>0</v>
      </c>
      <c r="H30" s="152">
        <f t="shared" si="3"/>
        <v>0</v>
      </c>
      <c r="I30" s="152">
        <f t="shared" si="3"/>
        <v>-1500</v>
      </c>
      <c r="J30" s="152">
        <f t="shared" si="3"/>
        <v>0</v>
      </c>
    </row>
    <row r="31" spans="1:10" s="38" customFormat="1" ht="29.25" customHeight="1">
      <c r="A31" s="5" t="s">
        <v>524</v>
      </c>
      <c r="B31" s="402"/>
      <c r="C31" s="151">
        <v>-71</v>
      </c>
      <c r="D31" s="152">
        <v>0</v>
      </c>
      <c r="E31" s="151">
        <v>0</v>
      </c>
      <c r="F31" s="152">
        <v>0</v>
      </c>
      <c r="G31" s="152">
        <v>0</v>
      </c>
      <c r="H31" s="152">
        <v>0</v>
      </c>
      <c r="I31" s="152">
        <v>0</v>
      </c>
      <c r="J31" s="152">
        <v>0</v>
      </c>
    </row>
    <row r="32" spans="1:10" s="38" customFormat="1" ht="30" customHeight="1">
      <c r="A32" s="5" t="s">
        <v>633</v>
      </c>
      <c r="B32" s="402"/>
      <c r="C32" s="151">
        <v>-1595</v>
      </c>
      <c r="D32" s="152">
        <v>0</v>
      </c>
      <c r="E32" s="152">
        <v>0</v>
      </c>
      <c r="F32" s="152">
        <v>0</v>
      </c>
      <c r="G32" s="152">
        <v>0</v>
      </c>
      <c r="H32" s="152">
        <v>0</v>
      </c>
      <c r="I32" s="152">
        <v>0</v>
      </c>
      <c r="J32" s="152">
        <v>0</v>
      </c>
    </row>
    <row r="33" spans="1:10" s="38" customFormat="1" ht="29.25" customHeight="1">
      <c r="A33" s="5" t="s">
        <v>634</v>
      </c>
      <c r="B33" s="402"/>
      <c r="C33" s="151">
        <v>-695</v>
      </c>
      <c r="D33" s="152">
        <v>0</v>
      </c>
      <c r="E33" s="152">
        <v>0</v>
      </c>
      <c r="F33" s="152">
        <v>0</v>
      </c>
      <c r="G33" s="152">
        <v>0</v>
      </c>
      <c r="H33" s="152">
        <v>0</v>
      </c>
      <c r="I33" s="152">
        <v>0</v>
      </c>
      <c r="J33" s="152">
        <v>0</v>
      </c>
    </row>
    <row r="34" spans="1:10" s="38" customFormat="1" ht="29.25" customHeight="1">
      <c r="A34" s="5" t="s">
        <v>635</v>
      </c>
      <c r="B34" s="402"/>
      <c r="C34" s="151">
        <v>-35</v>
      </c>
      <c r="D34" s="152">
        <v>0</v>
      </c>
      <c r="E34" s="152">
        <v>0</v>
      </c>
      <c r="F34" s="152">
        <v>0</v>
      </c>
      <c r="G34" s="152">
        <v>0</v>
      </c>
      <c r="H34" s="152">
        <v>0</v>
      </c>
      <c r="I34" s="152">
        <v>0</v>
      </c>
      <c r="J34" s="152">
        <v>0</v>
      </c>
    </row>
    <row r="35" spans="1:10" s="38" customFormat="1" ht="27" customHeight="1">
      <c r="A35" s="5" t="s">
        <v>636</v>
      </c>
      <c r="B35" s="402"/>
      <c r="C35" s="151">
        <v>-298</v>
      </c>
      <c r="D35" s="152">
        <v>0</v>
      </c>
      <c r="E35" s="152">
        <v>0</v>
      </c>
      <c r="F35" s="152">
        <v>0</v>
      </c>
      <c r="G35" s="152">
        <v>0</v>
      </c>
      <c r="H35" s="152">
        <v>0</v>
      </c>
      <c r="I35" s="152">
        <v>0</v>
      </c>
      <c r="J35" s="152">
        <v>0</v>
      </c>
    </row>
    <row r="36" spans="1:10" s="38" customFormat="1" ht="29.25" customHeight="1">
      <c r="A36" s="5" t="s">
        <v>556</v>
      </c>
      <c r="B36" s="402"/>
      <c r="C36" s="151">
        <v>-22</v>
      </c>
      <c r="D36" s="152">
        <v>0</v>
      </c>
      <c r="E36" s="152">
        <v>0</v>
      </c>
      <c r="F36" s="152">
        <v>0</v>
      </c>
      <c r="G36" s="152">
        <v>0</v>
      </c>
      <c r="H36" s="152">
        <v>0</v>
      </c>
      <c r="I36" s="152">
        <v>0</v>
      </c>
      <c r="J36" s="152">
        <v>0</v>
      </c>
    </row>
    <row r="37" spans="1:10" s="38" customFormat="1" ht="27.75" customHeight="1">
      <c r="A37" s="5" t="s">
        <v>637</v>
      </c>
      <c r="B37" s="402"/>
      <c r="C37" s="151">
        <v>-27</v>
      </c>
      <c r="D37" s="152">
        <v>0</v>
      </c>
      <c r="E37" s="152">
        <v>0</v>
      </c>
      <c r="F37" s="152">
        <v>0</v>
      </c>
      <c r="G37" s="152">
        <v>0</v>
      </c>
      <c r="H37" s="152">
        <v>0</v>
      </c>
      <c r="I37" s="152">
        <v>0</v>
      </c>
      <c r="J37" s="152">
        <v>0</v>
      </c>
    </row>
    <row r="38" spans="1:10" s="38" customFormat="1" ht="27.75" customHeight="1">
      <c r="A38" s="5" t="s">
        <v>557</v>
      </c>
      <c r="B38" s="402"/>
      <c r="C38" s="151">
        <v>-30</v>
      </c>
      <c r="D38" s="152">
        <v>0</v>
      </c>
      <c r="E38" s="152">
        <v>0</v>
      </c>
      <c r="F38" s="152">
        <v>0</v>
      </c>
      <c r="G38" s="152">
        <v>0</v>
      </c>
      <c r="H38" s="152">
        <v>0</v>
      </c>
      <c r="I38" s="152">
        <v>0</v>
      </c>
      <c r="J38" s="152">
        <v>0</v>
      </c>
    </row>
    <row r="39" spans="1:10" s="38" customFormat="1" ht="27.75" customHeight="1">
      <c r="A39" s="5" t="s">
        <v>558</v>
      </c>
      <c r="B39" s="402"/>
      <c r="C39" s="151">
        <v>-195</v>
      </c>
      <c r="D39" s="152">
        <v>0</v>
      </c>
      <c r="E39" s="152">
        <v>0</v>
      </c>
      <c r="F39" s="152">
        <v>0</v>
      </c>
      <c r="G39" s="152">
        <v>0</v>
      </c>
      <c r="H39" s="152">
        <v>0</v>
      </c>
      <c r="I39" s="152">
        <v>0</v>
      </c>
      <c r="J39" s="152">
        <v>0</v>
      </c>
    </row>
    <row r="40" spans="1:10" s="38" customFormat="1" ht="27.75" customHeight="1">
      <c r="A40" s="5" t="s">
        <v>638</v>
      </c>
      <c r="B40" s="402"/>
      <c r="C40" s="151">
        <v>-220</v>
      </c>
      <c r="D40" s="152">
        <v>0</v>
      </c>
      <c r="E40" s="152">
        <v>0</v>
      </c>
      <c r="F40" s="152">
        <v>0</v>
      </c>
      <c r="G40" s="152">
        <v>0</v>
      </c>
      <c r="H40" s="152">
        <v>0</v>
      </c>
      <c r="I40" s="152">
        <v>0</v>
      </c>
      <c r="J40" s="152">
        <v>0</v>
      </c>
    </row>
    <row r="41" spans="1:10" s="38" customFormat="1" ht="29.25" customHeight="1">
      <c r="A41" s="5" t="s">
        <v>559</v>
      </c>
      <c r="B41" s="402"/>
      <c r="C41" s="151">
        <v>-24</v>
      </c>
      <c r="D41" s="152">
        <v>0</v>
      </c>
      <c r="E41" s="152">
        <v>0</v>
      </c>
      <c r="F41" s="152">
        <v>0</v>
      </c>
      <c r="G41" s="152">
        <v>0</v>
      </c>
      <c r="H41" s="152">
        <v>0</v>
      </c>
      <c r="I41" s="152">
        <v>0</v>
      </c>
      <c r="J41" s="152">
        <v>0</v>
      </c>
    </row>
    <row r="42" spans="1:10" s="38" customFormat="1" ht="43.5" customHeight="1">
      <c r="A42" s="5" t="s">
        <v>639</v>
      </c>
      <c r="B42" s="402"/>
      <c r="C42" s="151">
        <v>-31</v>
      </c>
      <c r="D42" s="152">
        <v>0</v>
      </c>
      <c r="E42" s="152">
        <v>0</v>
      </c>
      <c r="F42" s="152">
        <v>0</v>
      </c>
      <c r="G42" s="152">
        <v>0</v>
      </c>
      <c r="H42" s="152">
        <v>0</v>
      </c>
      <c r="I42" s="152">
        <v>0</v>
      </c>
      <c r="J42" s="152">
        <v>0</v>
      </c>
    </row>
    <row r="43" spans="1:10" s="38" customFormat="1" ht="36.75" customHeight="1">
      <c r="A43" s="5" t="s">
        <v>560</v>
      </c>
      <c r="B43" s="402"/>
      <c r="C43" s="151">
        <v>-88</v>
      </c>
      <c r="D43" s="152">
        <v>0</v>
      </c>
      <c r="E43" s="152">
        <v>0</v>
      </c>
      <c r="F43" s="152">
        <v>0</v>
      </c>
      <c r="G43" s="152">
        <v>0</v>
      </c>
      <c r="H43" s="152">
        <v>0</v>
      </c>
      <c r="I43" s="152">
        <v>0</v>
      </c>
      <c r="J43" s="152">
        <v>0</v>
      </c>
    </row>
    <row r="44" spans="1:10" s="38" customFormat="1" ht="27" customHeight="1">
      <c r="A44" s="5" t="s">
        <v>640</v>
      </c>
      <c r="B44" s="402"/>
      <c r="C44" s="151">
        <v>-174</v>
      </c>
      <c r="D44" s="152">
        <v>0</v>
      </c>
      <c r="E44" s="152">
        <v>0</v>
      </c>
      <c r="F44" s="152">
        <v>0</v>
      </c>
      <c r="G44" s="152">
        <v>0</v>
      </c>
      <c r="H44" s="152">
        <v>0</v>
      </c>
      <c r="I44" s="152">
        <v>0</v>
      </c>
      <c r="J44" s="152">
        <v>0</v>
      </c>
    </row>
    <row r="45" spans="1:10" s="38" customFormat="1" ht="27" customHeight="1">
      <c r="A45" s="5" t="s">
        <v>535</v>
      </c>
      <c r="B45" s="396"/>
      <c r="C45" s="151">
        <v>-500</v>
      </c>
      <c r="D45" s="150">
        <v>0</v>
      </c>
      <c r="E45" s="151">
        <v>0</v>
      </c>
      <c r="F45" s="151">
        <f t="shared" ref="F45:F92" si="4">SUM(G45:J45)</f>
        <v>0</v>
      </c>
      <c r="G45" s="328">
        <v>0</v>
      </c>
      <c r="H45" s="328">
        <v>0</v>
      </c>
      <c r="I45" s="418">
        <v>0</v>
      </c>
      <c r="J45" s="418">
        <v>0</v>
      </c>
    </row>
    <row r="46" spans="1:10" s="38" customFormat="1" ht="27" customHeight="1">
      <c r="A46" s="5" t="s">
        <v>536</v>
      </c>
      <c r="B46" s="396"/>
      <c r="C46" s="151">
        <v>0</v>
      </c>
      <c r="D46" s="150">
        <v>-1500</v>
      </c>
      <c r="E46" s="151">
        <v>0</v>
      </c>
      <c r="F46" s="151">
        <f t="shared" si="4"/>
        <v>-1500</v>
      </c>
      <c r="G46" s="328">
        <v>0</v>
      </c>
      <c r="H46" s="328">
        <v>0</v>
      </c>
      <c r="I46" s="151">
        <v>-1500</v>
      </c>
      <c r="J46" s="328">
        <v>0</v>
      </c>
    </row>
    <row r="47" spans="1:10" s="38" customFormat="1" ht="27" customHeight="1">
      <c r="A47" s="211" t="s">
        <v>650</v>
      </c>
      <c r="B47" s="412"/>
      <c r="C47" s="262">
        <v>0</v>
      </c>
      <c r="D47" s="440">
        <v>0</v>
      </c>
      <c r="E47" s="328">
        <v>-50</v>
      </c>
      <c r="F47" s="262">
        <v>0</v>
      </c>
      <c r="G47" s="263">
        <v>0</v>
      </c>
      <c r="H47" s="263">
        <v>0</v>
      </c>
      <c r="I47" s="419">
        <v>0</v>
      </c>
      <c r="J47" s="263">
        <v>0</v>
      </c>
    </row>
    <row r="48" spans="1:10" s="38" customFormat="1" ht="27" customHeight="1">
      <c r="A48" s="211" t="s">
        <v>651</v>
      </c>
      <c r="B48" s="412"/>
      <c r="C48" s="262">
        <v>0</v>
      </c>
      <c r="D48" s="440">
        <v>0</v>
      </c>
      <c r="E48" s="328">
        <v>-50</v>
      </c>
      <c r="F48" s="262">
        <v>0</v>
      </c>
      <c r="G48" s="263">
        <v>0</v>
      </c>
      <c r="H48" s="263">
        <v>0</v>
      </c>
      <c r="I48" s="419">
        <v>0</v>
      </c>
      <c r="J48" s="263">
        <v>0</v>
      </c>
    </row>
    <row r="49" spans="1:10" s="38" customFormat="1" ht="42" customHeight="1">
      <c r="A49" s="370" t="s">
        <v>27</v>
      </c>
      <c r="B49" s="402">
        <v>3273</v>
      </c>
      <c r="C49" s="152">
        <f t="shared" ref="C49:J49" si="5">SUM(C50:C74)</f>
        <v>-1027</v>
      </c>
      <c r="D49" s="152">
        <v>-200</v>
      </c>
      <c r="E49" s="152">
        <f t="shared" si="5"/>
        <v>-120</v>
      </c>
      <c r="F49" s="152">
        <f t="shared" si="5"/>
        <v>-200</v>
      </c>
      <c r="G49" s="152">
        <f t="shared" si="5"/>
        <v>-50</v>
      </c>
      <c r="H49" s="152">
        <f t="shared" si="5"/>
        <v>-50</v>
      </c>
      <c r="I49" s="152">
        <f t="shared" si="5"/>
        <v>-50</v>
      </c>
      <c r="J49" s="152">
        <f t="shared" si="5"/>
        <v>-50</v>
      </c>
    </row>
    <row r="50" spans="1:10" s="38" customFormat="1" ht="27.75" customHeight="1">
      <c r="A50" s="157" t="s">
        <v>525</v>
      </c>
      <c r="B50" s="402"/>
      <c r="C50" s="328">
        <v>-447</v>
      </c>
      <c r="D50" s="449">
        <v>-200</v>
      </c>
      <c r="E50" s="328">
        <v>-42</v>
      </c>
      <c r="F50" s="328">
        <f>SUM(G50:J50)</f>
        <v>-200</v>
      </c>
      <c r="G50" s="328">
        <v>-50</v>
      </c>
      <c r="H50" s="328">
        <v>-50</v>
      </c>
      <c r="I50" s="328">
        <v>-50</v>
      </c>
      <c r="J50" s="328">
        <v>-50</v>
      </c>
    </row>
    <row r="51" spans="1:10" s="38" customFormat="1" ht="27.75" customHeight="1">
      <c r="A51" s="437" t="s">
        <v>564</v>
      </c>
      <c r="B51" s="402"/>
      <c r="C51" s="328">
        <v>-4</v>
      </c>
      <c r="D51" s="152">
        <v>0</v>
      </c>
      <c r="E51" s="328">
        <v>0</v>
      </c>
      <c r="F51" s="152">
        <v>0</v>
      </c>
      <c r="G51" s="152">
        <v>0</v>
      </c>
      <c r="H51" s="152">
        <v>0</v>
      </c>
      <c r="I51" s="152">
        <v>0</v>
      </c>
      <c r="J51" s="152">
        <v>0</v>
      </c>
    </row>
    <row r="52" spans="1:10" s="38" customFormat="1" ht="22.5" customHeight="1">
      <c r="A52" s="157" t="s">
        <v>526</v>
      </c>
      <c r="B52" s="402"/>
      <c r="C52" s="328">
        <v>-6</v>
      </c>
      <c r="D52" s="152">
        <v>0</v>
      </c>
      <c r="E52" s="487">
        <v>-7</v>
      </c>
      <c r="F52" s="152">
        <v>0</v>
      </c>
      <c r="G52" s="152">
        <v>0</v>
      </c>
      <c r="H52" s="152">
        <v>0</v>
      </c>
      <c r="I52" s="152">
        <v>0</v>
      </c>
      <c r="J52" s="152">
        <v>0</v>
      </c>
    </row>
    <row r="53" spans="1:10" s="38" customFormat="1" ht="27.75" customHeight="1">
      <c r="A53" s="468" t="s">
        <v>652</v>
      </c>
      <c r="B53" s="402"/>
      <c r="C53" s="152">
        <v>0</v>
      </c>
      <c r="D53" s="152">
        <v>0</v>
      </c>
      <c r="E53" s="487">
        <v>-8</v>
      </c>
      <c r="F53" s="152">
        <v>0</v>
      </c>
      <c r="G53" s="152">
        <v>0</v>
      </c>
      <c r="H53" s="152">
        <v>0</v>
      </c>
      <c r="I53" s="152">
        <v>0</v>
      </c>
      <c r="J53" s="152">
        <v>0</v>
      </c>
    </row>
    <row r="54" spans="1:10" s="38" customFormat="1" ht="27.75" customHeight="1">
      <c r="A54" s="472" t="s">
        <v>653</v>
      </c>
      <c r="B54" s="402"/>
      <c r="C54" s="152">
        <v>0</v>
      </c>
      <c r="D54" s="152">
        <v>0</v>
      </c>
      <c r="E54" s="487">
        <v>-21</v>
      </c>
      <c r="F54" s="152">
        <v>0</v>
      </c>
      <c r="G54" s="152">
        <v>0</v>
      </c>
      <c r="H54" s="152">
        <v>0</v>
      </c>
      <c r="I54" s="152">
        <v>0</v>
      </c>
      <c r="J54" s="152">
        <v>0</v>
      </c>
    </row>
    <row r="55" spans="1:10" s="38" customFormat="1" ht="27.75" customHeight="1">
      <c r="A55" s="472" t="s">
        <v>654</v>
      </c>
      <c r="B55" s="402"/>
      <c r="C55" s="152">
        <v>0</v>
      </c>
      <c r="D55" s="152">
        <v>0</v>
      </c>
      <c r="E55" s="487">
        <v>-2</v>
      </c>
      <c r="F55" s="152">
        <v>0</v>
      </c>
      <c r="G55" s="152">
        <v>0</v>
      </c>
      <c r="H55" s="152">
        <v>0</v>
      </c>
      <c r="I55" s="152">
        <v>0</v>
      </c>
      <c r="J55" s="152">
        <v>0</v>
      </c>
    </row>
    <row r="56" spans="1:10" s="38" customFormat="1" ht="27.75" customHeight="1">
      <c r="A56" s="472" t="s">
        <v>655</v>
      </c>
      <c r="B56" s="402"/>
      <c r="C56" s="152">
        <v>0</v>
      </c>
      <c r="D56" s="152">
        <v>0</v>
      </c>
      <c r="E56" s="487">
        <v>-3</v>
      </c>
      <c r="F56" s="152">
        <v>0</v>
      </c>
      <c r="G56" s="152">
        <v>0</v>
      </c>
      <c r="H56" s="152">
        <v>0</v>
      </c>
      <c r="I56" s="152">
        <v>0</v>
      </c>
      <c r="J56" s="152">
        <v>0</v>
      </c>
    </row>
    <row r="57" spans="1:10" s="38" customFormat="1" ht="27.75" customHeight="1">
      <c r="A57" s="472" t="s">
        <v>656</v>
      </c>
      <c r="B57" s="402"/>
      <c r="C57" s="152">
        <v>0</v>
      </c>
      <c r="D57" s="152">
        <v>0</v>
      </c>
      <c r="E57" s="487">
        <v>-3</v>
      </c>
      <c r="F57" s="152">
        <v>0</v>
      </c>
      <c r="G57" s="152">
        <v>0</v>
      </c>
      <c r="H57" s="152">
        <v>0</v>
      </c>
      <c r="I57" s="152">
        <v>0</v>
      </c>
      <c r="J57" s="152">
        <v>0</v>
      </c>
    </row>
    <row r="58" spans="1:10" s="38" customFormat="1" ht="25.5" customHeight="1">
      <c r="A58" s="472" t="s">
        <v>657</v>
      </c>
      <c r="B58" s="402"/>
      <c r="C58" s="152">
        <v>0</v>
      </c>
      <c r="D58" s="152">
        <v>0</v>
      </c>
      <c r="E58" s="487">
        <v>-2</v>
      </c>
      <c r="F58" s="152">
        <v>0</v>
      </c>
      <c r="G58" s="152">
        <v>0</v>
      </c>
      <c r="H58" s="152">
        <v>0</v>
      </c>
      <c r="I58" s="152">
        <v>0</v>
      </c>
      <c r="J58" s="152">
        <v>0</v>
      </c>
    </row>
    <row r="59" spans="1:10" s="38" customFormat="1" ht="25.5" customHeight="1">
      <c r="A59" s="472" t="s">
        <v>658</v>
      </c>
      <c r="B59" s="402"/>
      <c r="C59" s="152">
        <v>0</v>
      </c>
      <c r="D59" s="152">
        <v>0</v>
      </c>
      <c r="E59" s="487">
        <v>-8</v>
      </c>
      <c r="F59" s="152">
        <v>0</v>
      </c>
      <c r="G59" s="152">
        <v>0</v>
      </c>
      <c r="H59" s="152">
        <v>0</v>
      </c>
      <c r="I59" s="152">
        <v>0</v>
      </c>
      <c r="J59" s="152">
        <v>0</v>
      </c>
    </row>
    <row r="60" spans="1:10" s="38" customFormat="1" ht="25.5" customHeight="1">
      <c r="A60" s="472" t="s">
        <v>659</v>
      </c>
      <c r="B60" s="402"/>
      <c r="C60" s="152">
        <v>0</v>
      </c>
      <c r="D60" s="152">
        <v>0</v>
      </c>
      <c r="E60" s="487">
        <v>-1</v>
      </c>
      <c r="F60" s="152">
        <v>0</v>
      </c>
      <c r="G60" s="152">
        <v>0</v>
      </c>
      <c r="H60" s="152">
        <v>0</v>
      </c>
      <c r="I60" s="152">
        <v>0</v>
      </c>
      <c r="J60" s="152">
        <v>0</v>
      </c>
    </row>
    <row r="61" spans="1:10" s="38" customFormat="1" ht="25.5" customHeight="1">
      <c r="A61" s="472" t="s">
        <v>660</v>
      </c>
      <c r="B61" s="402"/>
      <c r="C61" s="152">
        <v>0</v>
      </c>
      <c r="D61" s="152">
        <v>0</v>
      </c>
      <c r="E61" s="487">
        <v>-5</v>
      </c>
      <c r="F61" s="152">
        <v>0</v>
      </c>
      <c r="G61" s="152">
        <v>0</v>
      </c>
      <c r="H61" s="152">
        <v>0</v>
      </c>
      <c r="I61" s="152">
        <v>0</v>
      </c>
      <c r="J61" s="152">
        <v>0</v>
      </c>
    </row>
    <row r="62" spans="1:10" s="38" customFormat="1" ht="29.25" customHeight="1">
      <c r="A62" s="472" t="s">
        <v>661</v>
      </c>
      <c r="B62" s="402"/>
      <c r="C62" s="152">
        <v>0</v>
      </c>
      <c r="D62" s="152">
        <v>0</v>
      </c>
      <c r="E62" s="487">
        <v>-1</v>
      </c>
      <c r="F62" s="152">
        <v>0</v>
      </c>
      <c r="G62" s="152">
        <v>0</v>
      </c>
      <c r="H62" s="152">
        <v>0</v>
      </c>
      <c r="I62" s="152">
        <v>0</v>
      </c>
      <c r="J62" s="152">
        <v>0</v>
      </c>
    </row>
    <row r="63" spans="1:10" s="38" customFormat="1" ht="29.25" customHeight="1">
      <c r="A63" s="472" t="s">
        <v>662</v>
      </c>
      <c r="B63" s="402"/>
      <c r="C63" s="152">
        <v>0</v>
      </c>
      <c r="D63" s="152">
        <v>0</v>
      </c>
      <c r="E63" s="487">
        <v>-2</v>
      </c>
      <c r="F63" s="152">
        <v>0</v>
      </c>
      <c r="G63" s="152">
        <v>0</v>
      </c>
      <c r="H63" s="152">
        <v>0</v>
      </c>
      <c r="I63" s="152">
        <v>0</v>
      </c>
      <c r="J63" s="152">
        <v>0</v>
      </c>
    </row>
    <row r="64" spans="1:10" s="38" customFormat="1" ht="29.25" customHeight="1">
      <c r="A64" s="420" t="s">
        <v>565</v>
      </c>
      <c r="B64" s="421"/>
      <c r="C64" s="435">
        <v>-10</v>
      </c>
      <c r="D64" s="248">
        <v>0</v>
      </c>
      <c r="E64" s="248">
        <v>0</v>
      </c>
      <c r="F64" s="248">
        <v>0</v>
      </c>
      <c r="G64" s="248">
        <v>0</v>
      </c>
      <c r="H64" s="248">
        <v>0</v>
      </c>
      <c r="I64" s="248">
        <v>0</v>
      </c>
      <c r="J64" s="248">
        <v>0</v>
      </c>
    </row>
    <row r="65" spans="1:10" s="38" customFormat="1" ht="29.25" customHeight="1">
      <c r="A65" s="422" t="s">
        <v>566</v>
      </c>
      <c r="B65" s="421"/>
      <c r="C65" s="264">
        <v>-35</v>
      </c>
      <c r="D65" s="248">
        <v>0</v>
      </c>
      <c r="E65" s="248">
        <v>0</v>
      </c>
      <c r="F65" s="248">
        <v>0</v>
      </c>
      <c r="G65" s="248">
        <v>0</v>
      </c>
      <c r="H65" s="248">
        <v>0</v>
      </c>
      <c r="I65" s="248">
        <v>0</v>
      </c>
      <c r="J65" s="248">
        <v>0</v>
      </c>
    </row>
    <row r="66" spans="1:10" s="38" customFormat="1" ht="29.25" customHeight="1">
      <c r="A66" s="422" t="s">
        <v>567</v>
      </c>
      <c r="B66" s="421"/>
      <c r="C66" s="264">
        <v>-13</v>
      </c>
      <c r="D66" s="248">
        <v>0</v>
      </c>
      <c r="E66" s="248">
        <v>0</v>
      </c>
      <c r="F66" s="248">
        <v>0</v>
      </c>
      <c r="G66" s="248">
        <v>0</v>
      </c>
      <c r="H66" s="248">
        <v>0</v>
      </c>
      <c r="I66" s="248">
        <v>0</v>
      </c>
      <c r="J66" s="248">
        <v>0</v>
      </c>
    </row>
    <row r="67" spans="1:10" s="38" customFormat="1" ht="29.25" customHeight="1">
      <c r="A67" s="422" t="s">
        <v>568</v>
      </c>
      <c r="B67" s="421"/>
      <c r="C67" s="264">
        <v>-35</v>
      </c>
      <c r="D67" s="248">
        <v>0</v>
      </c>
      <c r="E67" s="248">
        <v>0</v>
      </c>
      <c r="F67" s="248">
        <v>0</v>
      </c>
      <c r="G67" s="248">
        <v>0</v>
      </c>
      <c r="H67" s="248">
        <v>0</v>
      </c>
      <c r="I67" s="248">
        <v>0</v>
      </c>
      <c r="J67" s="248">
        <v>0</v>
      </c>
    </row>
    <row r="68" spans="1:10" s="38" customFormat="1" ht="29.25" customHeight="1">
      <c r="A68" s="422" t="s">
        <v>569</v>
      </c>
      <c r="B68" s="421"/>
      <c r="C68" s="264">
        <v>-8</v>
      </c>
      <c r="D68" s="248">
        <v>0</v>
      </c>
      <c r="E68" s="248">
        <v>0</v>
      </c>
      <c r="F68" s="248">
        <v>0</v>
      </c>
      <c r="G68" s="248">
        <v>0</v>
      </c>
      <c r="H68" s="248">
        <v>0</v>
      </c>
      <c r="I68" s="248">
        <v>0</v>
      </c>
      <c r="J68" s="248">
        <v>0</v>
      </c>
    </row>
    <row r="69" spans="1:10" s="38" customFormat="1" ht="29.25" customHeight="1">
      <c r="A69" s="241" t="s">
        <v>570</v>
      </c>
      <c r="B69" s="421"/>
      <c r="C69" s="264">
        <v>-9</v>
      </c>
      <c r="D69" s="248">
        <v>0</v>
      </c>
      <c r="E69" s="264">
        <v>-8</v>
      </c>
      <c r="F69" s="248">
        <v>0</v>
      </c>
      <c r="G69" s="248">
        <v>0</v>
      </c>
      <c r="H69" s="248">
        <v>0</v>
      </c>
      <c r="I69" s="248">
        <v>0</v>
      </c>
      <c r="J69" s="248">
        <v>0</v>
      </c>
    </row>
    <row r="70" spans="1:10" s="38" customFormat="1" ht="30.75" customHeight="1">
      <c r="A70" s="241" t="s">
        <v>571</v>
      </c>
      <c r="B70" s="421"/>
      <c r="C70" s="265">
        <v>-30</v>
      </c>
      <c r="D70" s="248">
        <v>0</v>
      </c>
      <c r="E70" s="248">
        <v>0</v>
      </c>
      <c r="F70" s="248">
        <v>0</v>
      </c>
      <c r="G70" s="248">
        <v>0</v>
      </c>
      <c r="H70" s="248">
        <v>0</v>
      </c>
      <c r="I70" s="248">
        <v>0</v>
      </c>
      <c r="J70" s="248">
        <v>0</v>
      </c>
    </row>
    <row r="71" spans="1:10" s="38" customFormat="1" ht="30" customHeight="1">
      <c r="A71" s="241" t="s">
        <v>572</v>
      </c>
      <c r="B71" s="421"/>
      <c r="C71" s="265">
        <v>-102</v>
      </c>
      <c r="D71" s="248">
        <v>0</v>
      </c>
      <c r="E71" s="262">
        <v>-7</v>
      </c>
      <c r="F71" s="248">
        <v>0</v>
      </c>
      <c r="G71" s="248">
        <v>0</v>
      </c>
      <c r="H71" s="248">
        <v>0</v>
      </c>
      <c r="I71" s="248">
        <v>0</v>
      </c>
      <c r="J71" s="248">
        <v>0</v>
      </c>
    </row>
    <row r="72" spans="1:10" s="38" customFormat="1" ht="27.75" customHeight="1">
      <c r="A72" s="242" t="s">
        <v>573</v>
      </c>
      <c r="B72" s="402"/>
      <c r="C72" s="265">
        <v>-101</v>
      </c>
      <c r="D72" s="248">
        <v>0</v>
      </c>
      <c r="E72" s="248">
        <v>0</v>
      </c>
      <c r="F72" s="248">
        <v>0</v>
      </c>
      <c r="G72" s="248">
        <v>0</v>
      </c>
      <c r="H72" s="248">
        <v>0</v>
      </c>
      <c r="I72" s="248">
        <v>0</v>
      </c>
      <c r="J72" s="248">
        <v>0</v>
      </c>
    </row>
    <row r="73" spans="1:10" s="38" customFormat="1" ht="38.25" customHeight="1">
      <c r="A73" s="422" t="s">
        <v>574</v>
      </c>
      <c r="B73" s="396"/>
      <c r="C73" s="264">
        <v>-218</v>
      </c>
      <c r="D73" s="248">
        <v>0</v>
      </c>
      <c r="E73" s="248">
        <v>0</v>
      </c>
      <c r="F73" s="248">
        <v>0</v>
      </c>
      <c r="G73" s="248">
        <v>0</v>
      </c>
      <c r="H73" s="248">
        <v>0</v>
      </c>
      <c r="I73" s="248">
        <v>0</v>
      </c>
      <c r="J73" s="248">
        <v>0</v>
      </c>
    </row>
    <row r="74" spans="1:10" s="38" customFormat="1" ht="29.25" customHeight="1">
      <c r="A74" s="422" t="s">
        <v>575</v>
      </c>
      <c r="B74" s="396"/>
      <c r="C74" s="264">
        <v>-9</v>
      </c>
      <c r="D74" s="248">
        <v>0</v>
      </c>
      <c r="E74" s="248">
        <v>0</v>
      </c>
      <c r="F74" s="151">
        <f t="shared" ref="F74" si="6">SUM(G74:J74)</f>
        <v>0</v>
      </c>
      <c r="G74" s="151">
        <v>0</v>
      </c>
      <c r="H74" s="151">
        <v>0</v>
      </c>
      <c r="I74" s="151">
        <v>0</v>
      </c>
      <c r="J74" s="151">
        <v>0</v>
      </c>
    </row>
    <row r="75" spans="1:10" s="38" customFormat="1" ht="43.5" customHeight="1">
      <c r="A75" s="370" t="s">
        <v>413</v>
      </c>
      <c r="B75" s="402">
        <v>3274</v>
      </c>
      <c r="C75" s="152">
        <f t="shared" ref="C75:J75" si="7">SUM(C76:C80)</f>
        <v>-286</v>
      </c>
      <c r="D75" s="152">
        <v>0</v>
      </c>
      <c r="E75" s="152">
        <f t="shared" si="7"/>
        <v>-49</v>
      </c>
      <c r="F75" s="152">
        <f t="shared" si="7"/>
        <v>0</v>
      </c>
      <c r="G75" s="152">
        <f t="shared" si="7"/>
        <v>0</v>
      </c>
      <c r="H75" s="152">
        <f t="shared" si="7"/>
        <v>0</v>
      </c>
      <c r="I75" s="152">
        <f t="shared" si="7"/>
        <v>0</v>
      </c>
      <c r="J75" s="152">
        <f t="shared" si="7"/>
        <v>0</v>
      </c>
    </row>
    <row r="76" spans="1:10" s="38" customFormat="1" ht="29.25" customHeight="1">
      <c r="A76" s="242" t="s">
        <v>527</v>
      </c>
      <c r="B76" s="412"/>
      <c r="C76" s="264">
        <v>-2</v>
      </c>
      <c r="D76" s="262">
        <v>0</v>
      </c>
      <c r="E76" s="264">
        <v>0</v>
      </c>
      <c r="F76" s="152">
        <v>0</v>
      </c>
      <c r="G76" s="152">
        <v>0</v>
      </c>
      <c r="H76" s="152">
        <v>0</v>
      </c>
      <c r="I76" s="152">
        <v>0</v>
      </c>
      <c r="J76" s="152">
        <v>0</v>
      </c>
    </row>
    <row r="77" spans="1:10" s="38" customFormat="1" ht="41.25" customHeight="1">
      <c r="A77" s="242" t="s">
        <v>576</v>
      </c>
      <c r="B77" s="412"/>
      <c r="C77" s="264">
        <v>-98</v>
      </c>
      <c r="D77" s="262">
        <v>0</v>
      </c>
      <c r="E77" s="264">
        <v>0</v>
      </c>
      <c r="F77" s="152">
        <v>0</v>
      </c>
      <c r="G77" s="152">
        <v>0</v>
      </c>
      <c r="H77" s="152">
        <v>0</v>
      </c>
      <c r="I77" s="152">
        <v>0</v>
      </c>
      <c r="J77" s="152">
        <v>0</v>
      </c>
    </row>
    <row r="78" spans="1:10" s="38" customFormat="1" ht="44.25" customHeight="1">
      <c r="A78" s="242" t="s">
        <v>577</v>
      </c>
      <c r="B78" s="412"/>
      <c r="C78" s="264">
        <v>-98</v>
      </c>
      <c r="D78" s="262">
        <v>0</v>
      </c>
      <c r="E78" s="264">
        <v>0</v>
      </c>
      <c r="F78" s="152">
        <v>0</v>
      </c>
      <c r="G78" s="152">
        <v>0</v>
      </c>
      <c r="H78" s="152">
        <v>0</v>
      </c>
      <c r="I78" s="152">
        <v>0</v>
      </c>
      <c r="J78" s="152">
        <v>0</v>
      </c>
    </row>
    <row r="79" spans="1:10" s="38" customFormat="1" ht="30" customHeight="1">
      <c r="A79" s="489"/>
      <c r="B79" s="490"/>
      <c r="C79" s="491">
        <v>0</v>
      </c>
      <c r="D79" s="492">
        <v>0</v>
      </c>
      <c r="E79" s="491">
        <v>-49</v>
      </c>
      <c r="F79" s="493"/>
      <c r="G79" s="493"/>
      <c r="H79" s="493"/>
      <c r="I79" s="493"/>
      <c r="J79" s="493"/>
    </row>
    <row r="80" spans="1:10" s="38" customFormat="1" ht="38.25" customHeight="1">
      <c r="A80" s="242" t="s">
        <v>578</v>
      </c>
      <c r="B80" s="412"/>
      <c r="C80" s="264">
        <v>-88</v>
      </c>
      <c r="D80" s="262">
        <v>0</v>
      </c>
      <c r="E80" s="264">
        <v>0</v>
      </c>
      <c r="F80" s="152">
        <v>0</v>
      </c>
      <c r="G80" s="152">
        <v>0</v>
      </c>
      <c r="H80" s="152">
        <v>0</v>
      </c>
      <c r="I80" s="152">
        <v>0</v>
      </c>
      <c r="J80" s="152">
        <v>0</v>
      </c>
    </row>
    <row r="81" spans="1:15" s="38" customFormat="1" ht="32.25" customHeight="1">
      <c r="A81" s="370" t="s">
        <v>414</v>
      </c>
      <c r="B81" s="402">
        <v>3275</v>
      </c>
      <c r="C81" s="152">
        <f>SUM(C82:C87)</f>
        <v>-368</v>
      </c>
      <c r="D81" s="152">
        <v>0</v>
      </c>
      <c r="E81" s="152">
        <f>SUM(E82:E87)</f>
        <v>-110</v>
      </c>
      <c r="F81" s="151">
        <f t="shared" si="4"/>
        <v>0</v>
      </c>
      <c r="G81" s="152">
        <f>SUM(G82:G84)</f>
        <v>0</v>
      </c>
      <c r="H81" s="152">
        <f>SUM(H82:H84)</f>
        <v>0</v>
      </c>
      <c r="I81" s="152">
        <f>SUM(I82:I84)</f>
        <v>0</v>
      </c>
      <c r="J81" s="152">
        <f>SUM(J82:J84)</f>
        <v>0</v>
      </c>
    </row>
    <row r="82" spans="1:15" s="38" customFormat="1" ht="39" customHeight="1">
      <c r="A82" s="243" t="s">
        <v>579</v>
      </c>
      <c r="B82" s="396"/>
      <c r="C82" s="264">
        <v>-84</v>
      </c>
      <c r="D82" s="151">
        <v>0</v>
      </c>
      <c r="E82" s="151">
        <v>0</v>
      </c>
      <c r="F82" s="151">
        <f t="shared" si="4"/>
        <v>0</v>
      </c>
      <c r="G82" s="151">
        <v>0</v>
      </c>
      <c r="H82" s="151">
        <v>0</v>
      </c>
      <c r="I82" s="151">
        <v>0</v>
      </c>
      <c r="J82" s="151">
        <v>0</v>
      </c>
    </row>
    <row r="83" spans="1:15" s="38" customFormat="1" ht="36" customHeight="1">
      <c r="A83" s="243" t="s">
        <v>580</v>
      </c>
      <c r="B83" s="396"/>
      <c r="C83" s="264">
        <v>-88</v>
      </c>
      <c r="D83" s="151">
        <v>0</v>
      </c>
      <c r="E83" s="151">
        <v>0</v>
      </c>
      <c r="F83" s="151">
        <f t="shared" ref="F83:F84" si="8">SUM(G83:J83)</f>
        <v>0</v>
      </c>
      <c r="G83" s="151">
        <v>0</v>
      </c>
      <c r="H83" s="151">
        <v>0</v>
      </c>
      <c r="I83" s="151">
        <v>0</v>
      </c>
      <c r="J83" s="151">
        <v>0</v>
      </c>
    </row>
    <row r="84" spans="1:15" s="38" customFormat="1" ht="32.25" customHeight="1">
      <c r="A84" s="242" t="s">
        <v>581</v>
      </c>
      <c r="B84" s="396"/>
      <c r="C84" s="264">
        <v>-33</v>
      </c>
      <c r="D84" s="151">
        <v>0</v>
      </c>
      <c r="E84" s="151">
        <v>0</v>
      </c>
      <c r="F84" s="151">
        <f t="shared" si="8"/>
        <v>0</v>
      </c>
      <c r="G84" s="151">
        <v>0</v>
      </c>
      <c r="H84" s="151">
        <v>0</v>
      </c>
      <c r="I84" s="151">
        <v>0</v>
      </c>
      <c r="J84" s="151">
        <v>0</v>
      </c>
    </row>
    <row r="85" spans="1:15" s="38" customFormat="1" ht="32.25" customHeight="1">
      <c r="A85" s="242" t="s">
        <v>582</v>
      </c>
      <c r="B85" s="412"/>
      <c r="C85" s="264">
        <v>-9</v>
      </c>
      <c r="D85" s="262">
        <v>0</v>
      </c>
      <c r="E85" s="264">
        <v>0</v>
      </c>
      <c r="F85" s="262">
        <v>0</v>
      </c>
      <c r="G85" s="262">
        <v>0</v>
      </c>
      <c r="H85" s="262">
        <v>0</v>
      </c>
      <c r="I85" s="262">
        <v>0</v>
      </c>
      <c r="J85" s="262">
        <v>0</v>
      </c>
    </row>
    <row r="86" spans="1:15" s="38" customFormat="1" ht="32.25" customHeight="1">
      <c r="A86" s="243" t="s">
        <v>641</v>
      </c>
      <c r="B86" s="412"/>
      <c r="C86" s="264">
        <v>-154</v>
      </c>
      <c r="D86" s="262">
        <v>0</v>
      </c>
      <c r="E86" s="264">
        <v>0</v>
      </c>
      <c r="F86" s="262">
        <v>0</v>
      </c>
      <c r="G86" s="262">
        <v>0</v>
      </c>
      <c r="H86" s="262">
        <v>0</v>
      </c>
      <c r="I86" s="262">
        <v>0</v>
      </c>
      <c r="J86" s="262">
        <v>0</v>
      </c>
    </row>
    <row r="87" spans="1:15" s="38" customFormat="1" ht="36.75" customHeight="1">
      <c r="A87" s="242" t="s">
        <v>664</v>
      </c>
      <c r="B87" s="412"/>
      <c r="C87" s="264">
        <v>0</v>
      </c>
      <c r="D87" s="262">
        <v>0</v>
      </c>
      <c r="E87" s="264">
        <v>-110</v>
      </c>
      <c r="F87" s="262">
        <v>0</v>
      </c>
      <c r="G87" s="262">
        <v>0</v>
      </c>
      <c r="H87" s="262">
        <v>0</v>
      </c>
      <c r="I87" s="262">
        <v>0</v>
      </c>
      <c r="J87" s="262">
        <v>0</v>
      </c>
    </row>
    <row r="88" spans="1:15" s="38" customFormat="1" ht="30.75" hidden="1" customHeight="1">
      <c r="A88" s="370" t="s">
        <v>415</v>
      </c>
      <c r="B88" s="402">
        <v>3276</v>
      </c>
      <c r="C88" s="327">
        <f>SUM(C89:C90)</f>
        <v>0</v>
      </c>
      <c r="D88" s="236">
        <v>0</v>
      </c>
      <c r="E88" s="327">
        <f>SUM(E89:E90)</f>
        <v>0</v>
      </c>
      <c r="F88" s="151">
        <f t="shared" si="4"/>
        <v>0</v>
      </c>
      <c r="G88" s="327">
        <f>SUM(G89:G90)</f>
        <v>0</v>
      </c>
      <c r="H88" s="327">
        <f>SUM(H89:H90)</f>
        <v>0</v>
      </c>
      <c r="I88" s="327">
        <f>SUM(I89:I90)</f>
        <v>0</v>
      </c>
      <c r="J88" s="327">
        <f>SUM(J89:J90)</f>
        <v>0</v>
      </c>
    </row>
    <row r="89" spans="1:15" s="38" customFormat="1" ht="38.25" hidden="1" customHeight="1">
      <c r="A89" s="237"/>
      <c r="B89" s="396"/>
      <c r="C89" s="327">
        <f t="shared" ref="C89:E89" si="9">SUM(C90:C91)</f>
        <v>0</v>
      </c>
      <c r="D89" s="236">
        <v>0</v>
      </c>
      <c r="E89" s="327">
        <f t="shared" si="9"/>
        <v>0</v>
      </c>
      <c r="F89" s="151">
        <f>SUM(G89:J89)</f>
        <v>0</v>
      </c>
      <c r="G89" s="151">
        <v>0</v>
      </c>
      <c r="H89" s="151">
        <v>0</v>
      </c>
      <c r="I89" s="151">
        <v>0</v>
      </c>
      <c r="J89" s="151">
        <v>0</v>
      </c>
    </row>
    <row r="90" spans="1:15" s="38" customFormat="1" ht="32.25" hidden="1" customHeight="1">
      <c r="A90" s="237"/>
      <c r="B90" s="396"/>
      <c r="C90" s="327">
        <f t="shared" ref="C90:E90" si="10">SUM(C91:C92)</f>
        <v>0</v>
      </c>
      <c r="D90" s="236">
        <v>0</v>
      </c>
      <c r="E90" s="327">
        <f t="shared" si="10"/>
        <v>0</v>
      </c>
      <c r="F90" s="151">
        <f t="shared" si="4"/>
        <v>0</v>
      </c>
      <c r="G90" s="151">
        <v>0</v>
      </c>
      <c r="H90" s="151">
        <v>0</v>
      </c>
      <c r="I90" s="151">
        <v>0</v>
      </c>
      <c r="J90" s="151">
        <v>0</v>
      </c>
    </row>
    <row r="91" spans="1:15" s="38" customFormat="1" ht="30" customHeight="1">
      <c r="A91" s="370" t="s">
        <v>115</v>
      </c>
      <c r="B91" s="396"/>
      <c r="C91" s="327">
        <v>0</v>
      </c>
      <c r="D91" s="236">
        <v>0</v>
      </c>
      <c r="E91" s="327">
        <v>0</v>
      </c>
      <c r="F91" s="151">
        <f t="shared" si="4"/>
        <v>0</v>
      </c>
      <c r="G91" s="151">
        <v>0</v>
      </c>
      <c r="H91" s="151">
        <v>0</v>
      </c>
      <c r="I91" s="151">
        <v>0</v>
      </c>
      <c r="J91" s="151">
        <v>0</v>
      </c>
      <c r="O91" s="159"/>
    </row>
    <row r="92" spans="1:15" s="38" customFormat="1" ht="30" customHeight="1">
      <c r="A92" s="408" t="s">
        <v>269</v>
      </c>
      <c r="B92" s="396"/>
      <c r="C92" s="327">
        <v>0</v>
      </c>
      <c r="D92" s="236">
        <v>0</v>
      </c>
      <c r="E92" s="327">
        <v>0</v>
      </c>
      <c r="F92" s="152">
        <f t="shared" si="4"/>
        <v>0</v>
      </c>
      <c r="G92" s="151">
        <v>0</v>
      </c>
      <c r="H92" s="151">
        <v>0</v>
      </c>
      <c r="I92" s="151">
        <v>0</v>
      </c>
      <c r="J92" s="151">
        <v>0</v>
      </c>
      <c r="O92" s="159"/>
    </row>
    <row r="93" spans="1:15" s="38" customFormat="1" ht="30" customHeight="1">
      <c r="A93" s="370" t="s">
        <v>248</v>
      </c>
      <c r="B93" s="402">
        <v>3390</v>
      </c>
      <c r="C93" s="327">
        <f>SUM(C94:C94)</f>
        <v>-143</v>
      </c>
      <c r="D93" s="448">
        <v>0</v>
      </c>
      <c r="E93" s="327">
        <f t="shared" ref="E93:J93" si="11">SUM(E94:E94)</f>
        <v>0</v>
      </c>
      <c r="F93" s="327">
        <f t="shared" si="11"/>
        <v>0</v>
      </c>
      <c r="G93" s="327">
        <f t="shared" si="11"/>
        <v>0</v>
      </c>
      <c r="H93" s="327">
        <f t="shared" si="11"/>
        <v>0</v>
      </c>
      <c r="I93" s="327">
        <f t="shared" si="11"/>
        <v>0</v>
      </c>
      <c r="J93" s="327">
        <f t="shared" si="11"/>
        <v>0</v>
      </c>
      <c r="O93" s="159"/>
    </row>
    <row r="94" spans="1:15" s="38" customFormat="1" ht="19.5" customHeight="1">
      <c r="A94" s="423" t="s">
        <v>528</v>
      </c>
      <c r="B94" s="402"/>
      <c r="C94" s="151">
        <v>-143</v>
      </c>
      <c r="D94" s="151">
        <v>0</v>
      </c>
      <c r="E94" s="151">
        <v>0</v>
      </c>
      <c r="F94" s="152">
        <v>0</v>
      </c>
      <c r="G94" s="327">
        <v>0</v>
      </c>
      <c r="H94" s="327">
        <v>0</v>
      </c>
      <c r="I94" s="327">
        <v>0</v>
      </c>
      <c r="J94" s="327">
        <v>0</v>
      </c>
    </row>
    <row r="95" spans="1:15">
      <c r="A95" s="376"/>
      <c r="B95" s="403"/>
      <c r="C95" s="424"/>
      <c r="D95" s="424"/>
      <c r="E95" s="424"/>
      <c r="F95" s="424"/>
      <c r="G95" s="424"/>
      <c r="H95" s="424"/>
      <c r="I95" s="424"/>
      <c r="J95" s="425"/>
    </row>
    <row r="96" spans="1:15" ht="29.25" customHeight="1">
      <c r="A96" s="366" t="s">
        <v>585</v>
      </c>
      <c r="B96" s="385"/>
      <c r="C96" s="627" t="s">
        <v>86</v>
      </c>
      <c r="D96" s="627"/>
      <c r="E96" s="426"/>
      <c r="F96" s="427"/>
      <c r="G96" s="524" t="s">
        <v>605</v>
      </c>
      <c r="H96" s="524"/>
      <c r="I96" s="524"/>
    </row>
    <row r="97" spans="1:9">
      <c r="A97" s="326" t="s">
        <v>367</v>
      </c>
      <c r="B97" s="41"/>
      <c r="C97" s="628" t="s">
        <v>404</v>
      </c>
      <c r="D97" s="628"/>
      <c r="E97" s="428"/>
      <c r="F97" s="41"/>
      <c r="G97" s="629" t="s">
        <v>83</v>
      </c>
      <c r="H97" s="629"/>
      <c r="I97" s="629"/>
    </row>
    <row r="98" spans="1:9">
      <c r="A98" s="111"/>
      <c r="C98" s="272"/>
      <c r="D98" s="273"/>
      <c r="E98" s="273"/>
      <c r="F98" s="273"/>
      <c r="G98" s="273"/>
      <c r="H98" s="273"/>
    </row>
    <row r="99" spans="1:9">
      <c r="A99" s="111"/>
      <c r="C99" s="272"/>
      <c r="D99" s="273"/>
      <c r="E99" s="273"/>
      <c r="F99" s="273"/>
      <c r="G99" s="273"/>
      <c r="H99" s="273"/>
    </row>
    <row r="100" spans="1:9">
      <c r="A100" s="111"/>
      <c r="C100" s="272"/>
      <c r="D100" s="273"/>
      <c r="E100" s="273"/>
      <c r="F100" s="273"/>
      <c r="G100" s="273"/>
      <c r="H100" s="273"/>
    </row>
    <row r="101" spans="1:9">
      <c r="A101" s="111"/>
      <c r="C101" s="272"/>
      <c r="D101" s="273"/>
      <c r="E101" s="273"/>
      <c r="F101" s="273"/>
      <c r="G101" s="273"/>
      <c r="H101" s="273"/>
    </row>
    <row r="102" spans="1:9">
      <c r="A102" s="111"/>
      <c r="C102" s="272"/>
      <c r="D102" s="273"/>
      <c r="E102" s="273"/>
      <c r="F102" s="273"/>
      <c r="G102" s="273"/>
      <c r="H102" s="273"/>
    </row>
    <row r="103" spans="1:9">
      <c r="A103" s="111"/>
      <c r="C103" s="272"/>
      <c r="D103" s="273"/>
      <c r="E103" s="273"/>
      <c r="F103" s="273"/>
      <c r="G103" s="273"/>
      <c r="H103" s="273"/>
    </row>
    <row r="104" spans="1:9">
      <c r="A104" s="111"/>
      <c r="C104" s="272"/>
      <c r="D104" s="273"/>
      <c r="E104" s="273"/>
      <c r="F104" s="273"/>
      <c r="G104" s="273"/>
      <c r="H104" s="273"/>
    </row>
    <row r="105" spans="1:9">
      <c r="A105" s="111"/>
      <c r="C105" s="272"/>
      <c r="D105" s="273"/>
      <c r="E105" s="273"/>
      <c r="F105" s="273"/>
      <c r="G105" s="273"/>
      <c r="H105" s="273"/>
    </row>
    <row r="106" spans="1:9">
      <c r="A106" s="111"/>
      <c r="C106" s="272"/>
      <c r="D106" s="273"/>
      <c r="E106" s="273"/>
      <c r="F106" s="273"/>
      <c r="G106" s="273"/>
      <c r="H106" s="273"/>
    </row>
    <row r="107" spans="1:9">
      <c r="A107" s="111"/>
      <c r="C107" s="272"/>
      <c r="D107" s="273"/>
      <c r="E107" s="273"/>
      <c r="F107" s="273"/>
      <c r="G107" s="273"/>
      <c r="H107" s="273"/>
    </row>
    <row r="108" spans="1:9">
      <c r="A108" s="111"/>
      <c r="C108" s="272"/>
      <c r="D108" s="273"/>
      <c r="E108" s="273"/>
      <c r="F108" s="273"/>
      <c r="G108" s="273"/>
      <c r="H108" s="273"/>
    </row>
    <row r="109" spans="1:9">
      <c r="A109" s="111"/>
      <c r="C109" s="272"/>
      <c r="D109" s="273"/>
      <c r="E109" s="273"/>
      <c r="F109" s="273"/>
      <c r="G109" s="273"/>
      <c r="H109" s="273"/>
    </row>
    <row r="110" spans="1:9">
      <c r="A110" s="111"/>
      <c r="C110" s="272"/>
      <c r="D110" s="273"/>
      <c r="E110" s="273"/>
      <c r="F110" s="273"/>
      <c r="G110" s="273"/>
      <c r="H110" s="273"/>
    </row>
    <row r="111" spans="1:9">
      <c r="A111" s="111"/>
      <c r="C111" s="272"/>
      <c r="D111" s="273"/>
      <c r="E111" s="273"/>
      <c r="F111" s="273"/>
      <c r="G111" s="273"/>
      <c r="H111" s="273"/>
    </row>
    <row r="112" spans="1:9">
      <c r="A112" s="111"/>
      <c r="C112" s="272"/>
      <c r="D112" s="273"/>
      <c r="E112" s="273"/>
      <c r="F112" s="273"/>
      <c r="G112" s="273"/>
      <c r="H112" s="273"/>
    </row>
    <row r="113" spans="1:8">
      <c r="A113" s="111"/>
      <c r="C113" s="272"/>
      <c r="D113" s="273"/>
      <c r="E113" s="273"/>
      <c r="F113" s="273"/>
      <c r="G113" s="273"/>
      <c r="H113" s="273"/>
    </row>
    <row r="114" spans="1:8">
      <c r="A114" s="111"/>
      <c r="C114" s="272"/>
      <c r="D114" s="273"/>
      <c r="E114" s="273"/>
      <c r="F114" s="273"/>
      <c r="G114" s="273"/>
      <c r="H114" s="273"/>
    </row>
    <row r="115" spans="1:8">
      <c r="A115" s="111"/>
      <c r="C115" s="272"/>
      <c r="D115" s="273"/>
      <c r="E115" s="273"/>
      <c r="F115" s="273"/>
      <c r="G115" s="273"/>
      <c r="H115" s="273"/>
    </row>
    <row r="116" spans="1:8">
      <c r="A116" s="111"/>
      <c r="C116" s="272"/>
      <c r="D116" s="273"/>
      <c r="E116" s="273"/>
      <c r="F116" s="273"/>
      <c r="G116" s="273"/>
      <c r="H116" s="273"/>
    </row>
    <row r="117" spans="1:8">
      <c r="A117" s="111"/>
      <c r="C117" s="272"/>
      <c r="D117" s="273"/>
      <c r="E117" s="273"/>
      <c r="F117" s="273"/>
      <c r="G117" s="273"/>
      <c r="H117" s="273"/>
    </row>
    <row r="118" spans="1:8">
      <c r="A118" s="111"/>
      <c r="C118" s="272"/>
      <c r="D118" s="273"/>
      <c r="E118" s="273"/>
      <c r="F118" s="273"/>
      <c r="G118" s="273"/>
      <c r="H118" s="273"/>
    </row>
    <row r="119" spans="1:8">
      <c r="A119" s="111"/>
      <c r="C119" s="272"/>
      <c r="D119" s="273"/>
      <c r="E119" s="273"/>
      <c r="F119" s="273"/>
      <c r="G119" s="273"/>
      <c r="H119" s="273"/>
    </row>
    <row r="120" spans="1:8">
      <c r="A120" s="111"/>
      <c r="C120" s="272"/>
      <c r="D120" s="273"/>
      <c r="E120" s="273"/>
      <c r="F120" s="273"/>
      <c r="G120" s="273"/>
      <c r="H120" s="273"/>
    </row>
    <row r="121" spans="1:8">
      <c r="A121" s="111"/>
      <c r="C121" s="272"/>
      <c r="D121" s="273"/>
      <c r="E121" s="273"/>
      <c r="F121" s="273"/>
      <c r="G121" s="273"/>
      <c r="H121" s="273"/>
    </row>
    <row r="122" spans="1:8">
      <c r="A122" s="111"/>
      <c r="C122" s="272"/>
      <c r="D122" s="273"/>
      <c r="E122" s="273"/>
      <c r="F122" s="273"/>
      <c r="G122" s="273"/>
      <c r="H122" s="273"/>
    </row>
    <row r="123" spans="1:8">
      <c r="A123" s="111"/>
      <c r="C123" s="272"/>
      <c r="D123" s="273"/>
      <c r="E123" s="273"/>
      <c r="F123" s="273"/>
      <c r="G123" s="273"/>
      <c r="H123" s="273"/>
    </row>
    <row r="124" spans="1:8">
      <c r="A124" s="111"/>
      <c r="C124" s="272"/>
      <c r="D124" s="273"/>
      <c r="E124" s="273"/>
      <c r="F124" s="273"/>
      <c r="G124" s="273"/>
      <c r="H124" s="273"/>
    </row>
    <row r="125" spans="1:8">
      <c r="A125" s="111"/>
      <c r="C125" s="272"/>
      <c r="D125" s="273"/>
      <c r="E125" s="273"/>
      <c r="F125" s="273"/>
      <c r="G125" s="273"/>
      <c r="H125" s="273"/>
    </row>
    <row r="126" spans="1:8">
      <c r="A126" s="111"/>
      <c r="C126" s="272"/>
      <c r="D126" s="273"/>
      <c r="E126" s="273"/>
      <c r="F126" s="273"/>
      <c r="G126" s="273"/>
      <c r="H126" s="273"/>
    </row>
    <row r="127" spans="1:8">
      <c r="A127" s="111"/>
      <c r="C127" s="272"/>
      <c r="D127" s="273"/>
      <c r="E127" s="273"/>
      <c r="F127" s="273"/>
      <c r="G127" s="273"/>
      <c r="H127" s="273"/>
    </row>
    <row r="128" spans="1:8">
      <c r="A128" s="111"/>
      <c r="C128" s="272"/>
      <c r="D128" s="273"/>
      <c r="E128" s="273"/>
      <c r="F128" s="273"/>
      <c r="G128" s="273"/>
      <c r="H128" s="273"/>
    </row>
    <row r="129" spans="1:8">
      <c r="A129" s="111"/>
      <c r="C129" s="272"/>
      <c r="D129" s="273"/>
      <c r="E129" s="273"/>
      <c r="F129" s="273"/>
      <c r="G129" s="273"/>
      <c r="H129" s="273"/>
    </row>
    <row r="130" spans="1:8">
      <c r="A130" s="111"/>
      <c r="C130" s="272"/>
      <c r="D130" s="273"/>
      <c r="E130" s="273"/>
      <c r="F130" s="273"/>
      <c r="G130" s="273"/>
      <c r="H130" s="273"/>
    </row>
    <row r="131" spans="1:8">
      <c r="A131" s="111"/>
      <c r="C131" s="272"/>
      <c r="D131" s="273"/>
      <c r="E131" s="273"/>
      <c r="F131" s="273"/>
      <c r="G131" s="273"/>
      <c r="H131" s="273"/>
    </row>
    <row r="132" spans="1:8">
      <c r="A132" s="111"/>
      <c r="C132" s="272"/>
      <c r="D132" s="273"/>
      <c r="E132" s="273"/>
      <c r="F132" s="273"/>
      <c r="G132" s="273"/>
      <c r="H132" s="273"/>
    </row>
    <row r="133" spans="1:8">
      <c r="A133" s="111"/>
      <c r="C133" s="272"/>
      <c r="D133" s="273"/>
      <c r="E133" s="273"/>
      <c r="F133" s="273"/>
      <c r="G133" s="273"/>
      <c r="H133" s="273"/>
    </row>
    <row r="134" spans="1:8">
      <c r="A134" s="111"/>
      <c r="C134" s="272"/>
      <c r="D134" s="273"/>
      <c r="E134" s="273"/>
      <c r="F134" s="273"/>
      <c r="G134" s="273"/>
      <c r="H134" s="273"/>
    </row>
    <row r="135" spans="1:8">
      <c r="A135" s="111"/>
      <c r="C135" s="272"/>
      <c r="D135" s="273"/>
      <c r="E135" s="273"/>
      <c r="F135" s="273"/>
      <c r="G135" s="273"/>
      <c r="H135" s="273"/>
    </row>
    <row r="136" spans="1:8">
      <c r="A136" s="111"/>
      <c r="C136" s="272"/>
      <c r="D136" s="273"/>
      <c r="E136" s="273"/>
      <c r="F136" s="273"/>
      <c r="G136" s="273"/>
      <c r="H136" s="273"/>
    </row>
    <row r="137" spans="1:8">
      <c r="A137" s="111"/>
      <c r="C137" s="272"/>
      <c r="D137" s="273"/>
      <c r="E137" s="273"/>
      <c r="F137" s="273"/>
      <c r="G137" s="273"/>
      <c r="H137" s="273"/>
    </row>
    <row r="138" spans="1:8">
      <c r="A138" s="111"/>
      <c r="C138" s="272"/>
      <c r="D138" s="273"/>
      <c r="E138" s="273"/>
      <c r="F138" s="273"/>
      <c r="G138" s="273"/>
      <c r="H138" s="273"/>
    </row>
    <row r="139" spans="1:8">
      <c r="A139" s="111"/>
      <c r="C139" s="272"/>
      <c r="D139" s="273"/>
      <c r="E139" s="273"/>
      <c r="F139" s="273"/>
      <c r="G139" s="273"/>
      <c r="H139" s="273"/>
    </row>
    <row r="140" spans="1:8">
      <c r="A140" s="111"/>
      <c r="C140" s="272"/>
      <c r="D140" s="273"/>
      <c r="E140" s="273"/>
      <c r="F140" s="273"/>
      <c r="G140" s="273"/>
      <c r="H140" s="273"/>
    </row>
    <row r="141" spans="1:8">
      <c r="A141" s="111"/>
      <c r="C141" s="272"/>
      <c r="D141" s="273"/>
      <c r="E141" s="273"/>
      <c r="F141" s="273"/>
      <c r="G141" s="273"/>
      <c r="H141" s="273"/>
    </row>
    <row r="142" spans="1:8">
      <c r="A142" s="111"/>
      <c r="C142" s="272"/>
      <c r="D142" s="273"/>
      <c r="E142" s="273"/>
      <c r="F142" s="273"/>
      <c r="G142" s="273"/>
      <c r="H142" s="273"/>
    </row>
    <row r="143" spans="1:8">
      <c r="A143" s="111"/>
      <c r="C143" s="272"/>
      <c r="D143" s="273"/>
      <c r="E143" s="273"/>
      <c r="F143" s="273"/>
      <c r="G143" s="273"/>
      <c r="H143" s="273"/>
    </row>
    <row r="144" spans="1:8">
      <c r="A144" s="111"/>
      <c r="C144" s="272"/>
      <c r="D144" s="273"/>
      <c r="E144" s="273"/>
      <c r="F144" s="273"/>
      <c r="G144" s="273"/>
      <c r="H144" s="273"/>
    </row>
    <row r="145" spans="1:8">
      <c r="A145" s="111"/>
      <c r="C145" s="272"/>
      <c r="D145" s="273"/>
      <c r="E145" s="273"/>
      <c r="F145" s="273"/>
      <c r="G145" s="273"/>
      <c r="H145" s="273"/>
    </row>
    <row r="146" spans="1:8">
      <c r="A146" s="111"/>
      <c r="C146" s="272"/>
      <c r="D146" s="273"/>
      <c r="E146" s="273"/>
      <c r="F146" s="273"/>
      <c r="G146" s="273"/>
      <c r="H146" s="273"/>
    </row>
    <row r="147" spans="1:8">
      <c r="A147" s="111"/>
      <c r="C147" s="272"/>
      <c r="D147" s="273"/>
      <c r="E147" s="273"/>
      <c r="F147" s="273"/>
      <c r="G147" s="273"/>
      <c r="H147" s="273"/>
    </row>
    <row r="148" spans="1:8">
      <c r="A148" s="111"/>
      <c r="C148" s="272"/>
      <c r="D148" s="273"/>
      <c r="E148" s="273"/>
      <c r="F148" s="273"/>
      <c r="G148" s="273"/>
      <c r="H148" s="273"/>
    </row>
    <row r="149" spans="1:8">
      <c r="A149" s="111"/>
      <c r="C149" s="272"/>
      <c r="D149" s="273"/>
      <c r="E149" s="273"/>
      <c r="F149" s="273"/>
      <c r="G149" s="273"/>
      <c r="H149" s="273"/>
    </row>
    <row r="150" spans="1:8">
      <c r="A150" s="111"/>
      <c r="C150" s="272"/>
      <c r="D150" s="273"/>
      <c r="E150" s="273"/>
      <c r="F150" s="273"/>
      <c r="G150" s="273"/>
      <c r="H150" s="273"/>
    </row>
    <row r="151" spans="1:8">
      <c r="A151" s="111"/>
      <c r="C151" s="272"/>
      <c r="D151" s="273"/>
      <c r="E151" s="273"/>
      <c r="F151" s="273"/>
      <c r="G151" s="273"/>
      <c r="H151" s="273"/>
    </row>
    <row r="152" spans="1:8">
      <c r="A152" s="111"/>
    </row>
    <row r="153" spans="1:8">
      <c r="A153" s="112"/>
    </row>
    <row r="154" spans="1:8">
      <c r="A154" s="112"/>
    </row>
    <row r="155" spans="1:8">
      <c r="A155" s="112"/>
    </row>
    <row r="156" spans="1:8">
      <c r="A156" s="112"/>
    </row>
    <row r="157" spans="1:8">
      <c r="A157" s="112"/>
    </row>
    <row r="158" spans="1:8">
      <c r="A158" s="112"/>
    </row>
    <row r="159" spans="1:8">
      <c r="A159" s="112"/>
    </row>
    <row r="160" spans="1:8">
      <c r="A160" s="112"/>
    </row>
    <row r="161" spans="1:1">
      <c r="A161" s="112"/>
    </row>
    <row r="162" spans="1:1">
      <c r="A162" s="112"/>
    </row>
    <row r="163" spans="1:1">
      <c r="A163" s="112"/>
    </row>
    <row r="164" spans="1:1">
      <c r="A164" s="112"/>
    </row>
    <row r="165" spans="1:1">
      <c r="A165" s="112"/>
    </row>
    <row r="166" spans="1:1">
      <c r="A166" s="112"/>
    </row>
    <row r="167" spans="1:1">
      <c r="A167" s="112"/>
    </row>
    <row r="168" spans="1:1">
      <c r="A168" s="112"/>
    </row>
    <row r="169" spans="1:1">
      <c r="A169" s="112"/>
    </row>
    <row r="170" spans="1:1">
      <c r="A170" s="112"/>
    </row>
    <row r="171" spans="1:1">
      <c r="A171" s="112"/>
    </row>
    <row r="172" spans="1:1">
      <c r="A172" s="112"/>
    </row>
    <row r="173" spans="1:1">
      <c r="A173" s="112"/>
    </row>
    <row r="174" spans="1:1">
      <c r="A174" s="112"/>
    </row>
    <row r="175" spans="1:1">
      <c r="A175" s="112"/>
    </row>
    <row r="176" spans="1:1">
      <c r="A176" s="112"/>
    </row>
    <row r="177" spans="1:1">
      <c r="A177" s="112"/>
    </row>
    <row r="178" spans="1:1">
      <c r="A178" s="112"/>
    </row>
    <row r="179" spans="1:1">
      <c r="A179" s="112"/>
    </row>
    <row r="180" spans="1:1">
      <c r="A180" s="112"/>
    </row>
    <row r="181" spans="1:1">
      <c r="A181" s="112"/>
    </row>
    <row r="182" spans="1:1">
      <c r="A182" s="112"/>
    </row>
    <row r="183" spans="1:1">
      <c r="A183" s="112"/>
    </row>
    <row r="184" spans="1:1">
      <c r="A184" s="112"/>
    </row>
    <row r="185" spans="1:1">
      <c r="A185" s="112"/>
    </row>
    <row r="186" spans="1:1">
      <c r="A186" s="112"/>
    </row>
    <row r="187" spans="1:1">
      <c r="A187" s="112"/>
    </row>
    <row r="188" spans="1:1">
      <c r="A188" s="112"/>
    </row>
    <row r="189" spans="1:1">
      <c r="A189" s="112"/>
    </row>
    <row r="190" spans="1:1">
      <c r="A190" s="112"/>
    </row>
    <row r="191" spans="1:1">
      <c r="A191" s="112"/>
    </row>
    <row r="192" spans="1:1">
      <c r="A192" s="112"/>
    </row>
    <row r="193" spans="1:1">
      <c r="A193" s="112"/>
    </row>
    <row r="194" spans="1:1">
      <c r="A194" s="112"/>
    </row>
    <row r="195" spans="1:1">
      <c r="A195" s="112"/>
    </row>
    <row r="196" spans="1:1">
      <c r="A196" s="112"/>
    </row>
    <row r="197" spans="1:1">
      <c r="A197" s="112"/>
    </row>
    <row r="198" spans="1:1">
      <c r="A198" s="112"/>
    </row>
    <row r="199" spans="1:1">
      <c r="A199" s="112"/>
    </row>
    <row r="200" spans="1:1">
      <c r="A200" s="112"/>
    </row>
    <row r="201" spans="1:1">
      <c r="A201" s="112"/>
    </row>
    <row r="202" spans="1:1">
      <c r="A202" s="112"/>
    </row>
    <row r="203" spans="1:1">
      <c r="A203" s="112"/>
    </row>
    <row r="204" spans="1:1">
      <c r="A204" s="112"/>
    </row>
    <row r="205" spans="1:1">
      <c r="A205" s="112"/>
    </row>
    <row r="206" spans="1:1">
      <c r="A206" s="112"/>
    </row>
    <row r="207" spans="1:1">
      <c r="A207" s="112"/>
    </row>
    <row r="208" spans="1:1">
      <c r="A208" s="112"/>
    </row>
    <row r="209" spans="1:1">
      <c r="A209" s="112"/>
    </row>
    <row r="210" spans="1:1">
      <c r="A210" s="112"/>
    </row>
    <row r="211" spans="1:1">
      <c r="A211" s="112"/>
    </row>
    <row r="212" spans="1:1">
      <c r="A212" s="112"/>
    </row>
    <row r="213" spans="1:1">
      <c r="A213" s="112"/>
    </row>
    <row r="214" spans="1:1">
      <c r="A214" s="112"/>
    </row>
    <row r="215" spans="1:1">
      <c r="A215" s="112"/>
    </row>
    <row r="216" spans="1:1">
      <c r="A216" s="112"/>
    </row>
    <row r="217" spans="1:1">
      <c r="A217" s="112"/>
    </row>
    <row r="218" spans="1:1">
      <c r="A218" s="112"/>
    </row>
    <row r="219" spans="1:1">
      <c r="A219" s="112"/>
    </row>
    <row r="220" spans="1:1">
      <c r="A220" s="112"/>
    </row>
    <row r="221" spans="1:1">
      <c r="A221" s="112"/>
    </row>
    <row r="222" spans="1:1">
      <c r="A222" s="112"/>
    </row>
    <row r="223" spans="1:1">
      <c r="A223" s="112"/>
    </row>
    <row r="224" spans="1:1">
      <c r="A224" s="112"/>
    </row>
    <row r="225" spans="1:1">
      <c r="A225" s="112"/>
    </row>
    <row r="226" spans="1:1">
      <c r="A226" s="112"/>
    </row>
    <row r="227" spans="1:1">
      <c r="A227" s="112"/>
    </row>
    <row r="228" spans="1:1">
      <c r="A228" s="112"/>
    </row>
    <row r="229" spans="1:1">
      <c r="A229" s="112"/>
    </row>
    <row r="230" spans="1:1">
      <c r="A230" s="112"/>
    </row>
    <row r="231" spans="1:1">
      <c r="A231" s="112"/>
    </row>
    <row r="232" spans="1:1">
      <c r="A232" s="112"/>
    </row>
    <row r="233" spans="1:1">
      <c r="A233" s="112"/>
    </row>
    <row r="234" spans="1:1">
      <c r="A234" s="112"/>
    </row>
    <row r="235" spans="1:1">
      <c r="A235" s="112"/>
    </row>
    <row r="236" spans="1:1">
      <c r="A236" s="112"/>
    </row>
    <row r="237" spans="1:1">
      <c r="A237" s="112"/>
    </row>
    <row r="238" spans="1:1">
      <c r="A238" s="112"/>
    </row>
    <row r="239" spans="1:1">
      <c r="A239" s="112"/>
    </row>
    <row r="240" spans="1:1">
      <c r="A240" s="112"/>
    </row>
    <row r="241" spans="1:1">
      <c r="A241" s="112"/>
    </row>
    <row r="242" spans="1:1">
      <c r="A242" s="112"/>
    </row>
    <row r="243" spans="1:1">
      <c r="A243" s="112"/>
    </row>
    <row r="244" spans="1:1">
      <c r="A244" s="112"/>
    </row>
    <row r="245" spans="1:1">
      <c r="A245" s="112"/>
    </row>
    <row r="246" spans="1:1">
      <c r="A246" s="112"/>
    </row>
    <row r="247" spans="1:1">
      <c r="A247" s="112"/>
    </row>
    <row r="248" spans="1:1">
      <c r="A248" s="112"/>
    </row>
    <row r="249" spans="1:1">
      <c r="A249" s="112"/>
    </row>
    <row r="250" spans="1:1">
      <c r="A250" s="112"/>
    </row>
    <row r="251" spans="1:1">
      <c r="A251" s="112"/>
    </row>
    <row r="252" spans="1:1">
      <c r="A252" s="112"/>
    </row>
    <row r="253" spans="1:1">
      <c r="A253" s="112"/>
    </row>
    <row r="254" spans="1:1">
      <c r="A254" s="112"/>
    </row>
    <row r="255" spans="1:1">
      <c r="A255" s="112"/>
    </row>
    <row r="256" spans="1:1">
      <c r="A256" s="112"/>
    </row>
    <row r="257" spans="1:1">
      <c r="A257" s="112"/>
    </row>
    <row r="258" spans="1:1">
      <c r="A258" s="112"/>
    </row>
    <row r="259" spans="1:1">
      <c r="A259" s="112"/>
    </row>
    <row r="260" spans="1:1">
      <c r="A260" s="112"/>
    </row>
    <row r="261" spans="1:1">
      <c r="A261" s="112"/>
    </row>
    <row r="262" spans="1:1">
      <c r="A262" s="112"/>
    </row>
    <row r="263" spans="1:1">
      <c r="A263" s="112"/>
    </row>
    <row r="264" spans="1:1">
      <c r="A264" s="112"/>
    </row>
    <row r="265" spans="1:1">
      <c r="A265" s="112"/>
    </row>
    <row r="266" spans="1:1">
      <c r="A266" s="112"/>
    </row>
    <row r="267" spans="1:1">
      <c r="A267" s="112"/>
    </row>
    <row r="268" spans="1:1">
      <c r="A268" s="112"/>
    </row>
    <row r="269" spans="1:1">
      <c r="A269" s="112"/>
    </row>
    <row r="270" spans="1:1">
      <c r="A270" s="112"/>
    </row>
    <row r="271" spans="1:1">
      <c r="A271" s="112"/>
    </row>
    <row r="272" spans="1:1">
      <c r="A272" s="112"/>
    </row>
    <row r="273" spans="1:1">
      <c r="A273" s="112"/>
    </row>
    <row r="274" spans="1:1">
      <c r="A274" s="112"/>
    </row>
    <row r="275" spans="1:1">
      <c r="A275" s="112"/>
    </row>
    <row r="276" spans="1:1">
      <c r="A276" s="112"/>
    </row>
    <row r="277" spans="1:1">
      <c r="A277" s="112"/>
    </row>
    <row r="278" spans="1:1">
      <c r="A278" s="112"/>
    </row>
    <row r="279" spans="1:1">
      <c r="A279" s="112"/>
    </row>
    <row r="280" spans="1:1">
      <c r="A280" s="112"/>
    </row>
    <row r="281" spans="1:1">
      <c r="A281" s="112"/>
    </row>
    <row r="282" spans="1:1">
      <c r="A282" s="112"/>
    </row>
    <row r="283" spans="1:1">
      <c r="A283" s="112"/>
    </row>
    <row r="284" spans="1:1">
      <c r="A284" s="112"/>
    </row>
    <row r="285" spans="1:1">
      <c r="A285" s="112"/>
    </row>
    <row r="286" spans="1:1">
      <c r="A286" s="112"/>
    </row>
    <row r="287" spans="1:1">
      <c r="A287" s="112"/>
    </row>
    <row r="288" spans="1:1">
      <c r="A288" s="112"/>
    </row>
    <row r="289" spans="1:1">
      <c r="A289" s="112"/>
    </row>
    <row r="290" spans="1:1">
      <c r="A290" s="112"/>
    </row>
    <row r="291" spans="1:1">
      <c r="A291" s="112"/>
    </row>
    <row r="292" spans="1:1">
      <c r="A292" s="112"/>
    </row>
    <row r="293" spans="1:1">
      <c r="A293" s="112"/>
    </row>
    <row r="294" spans="1:1">
      <c r="A294" s="112"/>
    </row>
    <row r="295" spans="1:1">
      <c r="A295" s="112"/>
    </row>
    <row r="296" spans="1:1">
      <c r="A296" s="112"/>
    </row>
    <row r="297" spans="1:1">
      <c r="A297" s="112"/>
    </row>
    <row r="298" spans="1:1">
      <c r="A298" s="112"/>
    </row>
    <row r="299" spans="1:1">
      <c r="A299" s="112"/>
    </row>
    <row r="300" spans="1:1">
      <c r="A300" s="112"/>
    </row>
    <row r="301" spans="1:1">
      <c r="A301" s="112"/>
    </row>
    <row r="302" spans="1:1">
      <c r="A302" s="112"/>
    </row>
    <row r="303" spans="1:1">
      <c r="A303" s="112"/>
    </row>
    <row r="304" spans="1:1">
      <c r="A304" s="112"/>
    </row>
    <row r="305" spans="1:1">
      <c r="A305" s="112"/>
    </row>
    <row r="306" spans="1:1">
      <c r="A306" s="112"/>
    </row>
    <row r="307" spans="1:1">
      <c r="A307" s="112"/>
    </row>
    <row r="308" spans="1:1">
      <c r="A308" s="112"/>
    </row>
    <row r="309" spans="1:1">
      <c r="A309" s="112"/>
    </row>
    <row r="310" spans="1:1">
      <c r="A310" s="112"/>
    </row>
    <row r="311" spans="1:1">
      <c r="A311" s="112"/>
    </row>
    <row r="312" spans="1:1">
      <c r="A312" s="112"/>
    </row>
    <row r="313" spans="1:1">
      <c r="A313" s="112"/>
    </row>
    <row r="314" spans="1:1">
      <c r="A314" s="112"/>
    </row>
    <row r="315" spans="1:1">
      <c r="A315" s="112"/>
    </row>
    <row r="316" spans="1:1">
      <c r="A316" s="112"/>
    </row>
    <row r="317" spans="1:1">
      <c r="A317" s="112"/>
    </row>
    <row r="318" spans="1:1">
      <c r="A318" s="112"/>
    </row>
    <row r="319" spans="1:1">
      <c r="A319" s="112"/>
    </row>
  </sheetData>
  <mergeCells count="12">
    <mergeCell ref="C96:D96"/>
    <mergeCell ref="G96:I96"/>
    <mergeCell ref="C97:D97"/>
    <mergeCell ref="G97:I97"/>
    <mergeCell ref="A2:H2"/>
    <mergeCell ref="A4:A5"/>
    <mergeCell ref="B4:B5"/>
    <mergeCell ref="C4:C5"/>
    <mergeCell ref="D4:D5"/>
    <mergeCell ref="E4:E5"/>
    <mergeCell ref="F4:F5"/>
    <mergeCell ref="G4:J4"/>
  </mergeCells>
  <pageMargins left="0.59055118110236227" right="0.59055118110236227" top="0.98425196850393704" bottom="0.59055118110236227" header="0" footer="0"/>
  <pageSetup paperSize="9" scale="55" orientation="landscape" r:id="rId1"/>
  <ignoredErrors>
    <ignoredError sqref="F29:F30 F81" formula="1"/>
    <ignoredError sqref="C88 G88:J88 G81:J81 G30:J30 E88" formulaRange="1"/>
    <ignoredError sqref="F88" formula="1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84"/>
  <sheetViews>
    <sheetView view="pageBreakPreview" zoomScale="60" zoomScaleNormal="75" workbookViewId="0">
      <selection activeCell="P9" sqref="P9"/>
    </sheetView>
  </sheetViews>
  <sheetFormatPr defaultRowHeight="20.25"/>
  <cols>
    <col min="1" max="1" width="76.140625" style="41" customWidth="1"/>
    <col min="2" max="2" width="13" style="42" customWidth="1"/>
    <col min="3" max="5" width="19.42578125" style="253" customWidth="1"/>
    <col min="6" max="6" width="17.42578125" style="41" customWidth="1"/>
    <col min="7" max="10" width="19.42578125" style="41" customWidth="1"/>
    <col min="11" max="11" width="9.5703125" style="41" customWidth="1"/>
    <col min="12" max="12" width="9.85546875" style="41" customWidth="1"/>
    <col min="13" max="16384" width="9.140625" style="41"/>
  </cols>
  <sheetData>
    <row r="1" spans="1:11" ht="30.75" customHeight="1">
      <c r="J1" s="55" t="s">
        <v>354</v>
      </c>
    </row>
    <row r="2" spans="1:11" ht="39" customHeight="1">
      <c r="A2" s="623" t="s">
        <v>145</v>
      </c>
      <c r="B2" s="623"/>
      <c r="C2" s="623"/>
      <c r="D2" s="623"/>
      <c r="E2" s="623"/>
      <c r="F2" s="623"/>
      <c r="G2" s="623"/>
      <c r="H2" s="623"/>
      <c r="I2" s="623"/>
      <c r="J2" s="623"/>
    </row>
    <row r="3" spans="1:11" ht="35.25" customHeight="1">
      <c r="A3" s="642" t="s">
        <v>391</v>
      </c>
      <c r="B3" s="642"/>
      <c r="C3" s="642"/>
      <c r="D3" s="642"/>
      <c r="E3" s="642"/>
      <c r="F3" s="642"/>
      <c r="G3" s="642"/>
      <c r="H3" s="642"/>
      <c r="I3" s="642"/>
      <c r="J3" s="642"/>
    </row>
    <row r="4" spans="1:11" ht="43.5" customHeight="1">
      <c r="A4" s="597" t="s">
        <v>165</v>
      </c>
      <c r="B4" s="599" t="s">
        <v>17</v>
      </c>
      <c r="C4" s="640" t="s">
        <v>606</v>
      </c>
      <c r="D4" s="640" t="s">
        <v>607</v>
      </c>
      <c r="E4" s="643" t="s">
        <v>602</v>
      </c>
      <c r="F4" s="640" t="s">
        <v>608</v>
      </c>
      <c r="G4" s="599" t="s">
        <v>335</v>
      </c>
      <c r="H4" s="599"/>
      <c r="I4" s="599"/>
      <c r="J4" s="599"/>
    </row>
    <row r="5" spans="1:11" ht="86.25" customHeight="1">
      <c r="A5" s="597"/>
      <c r="B5" s="599"/>
      <c r="C5" s="641"/>
      <c r="D5" s="641"/>
      <c r="E5" s="644"/>
      <c r="F5" s="641"/>
      <c r="G5" s="63" t="s">
        <v>128</v>
      </c>
      <c r="H5" s="63" t="s">
        <v>129</v>
      </c>
      <c r="I5" s="63" t="s">
        <v>130</v>
      </c>
      <c r="J5" s="63" t="s">
        <v>63</v>
      </c>
    </row>
    <row r="6" spans="1:11" ht="51.75" customHeight="1">
      <c r="A6" s="49">
        <v>1</v>
      </c>
      <c r="B6" s="50">
        <v>2</v>
      </c>
      <c r="C6" s="250">
        <v>3</v>
      </c>
      <c r="D6" s="250">
        <v>4</v>
      </c>
      <c r="E6" s="250">
        <v>5</v>
      </c>
      <c r="F6" s="250">
        <v>6</v>
      </c>
      <c r="G6" s="250">
        <v>7</v>
      </c>
      <c r="H6" s="250">
        <v>8</v>
      </c>
      <c r="I6" s="250">
        <v>9</v>
      </c>
      <c r="J6" s="250">
        <v>10</v>
      </c>
    </row>
    <row r="7" spans="1:11" s="52" customFormat="1" ht="56.25" customHeight="1">
      <c r="A7" s="75" t="s">
        <v>73</v>
      </c>
      <c r="B7" s="146">
        <v>4000</v>
      </c>
      <c r="C7" s="439">
        <f>SUM(C8:C13)</f>
        <v>5686</v>
      </c>
      <c r="D7" s="496">
        <f>SUM(D8:D13)</f>
        <v>1700</v>
      </c>
      <c r="E7" s="496">
        <f>SUM(E8:E13)</f>
        <v>379</v>
      </c>
      <c r="F7" s="496">
        <f>SUM(G7:J7)</f>
        <v>200</v>
      </c>
      <c r="G7" s="496">
        <f>SUM(G8:G13)</f>
        <v>50</v>
      </c>
      <c r="H7" s="254">
        <f>SUM(H8:H13)</f>
        <v>50</v>
      </c>
      <c r="I7" s="254">
        <f>SUM(I8:I13)</f>
        <v>50</v>
      </c>
      <c r="J7" s="254">
        <f>SUM(J8:J13)</f>
        <v>50</v>
      </c>
    </row>
    <row r="8" spans="1:11" ht="49.5" customHeight="1">
      <c r="A8" s="51" t="s">
        <v>1</v>
      </c>
      <c r="B8" s="73" t="s">
        <v>149</v>
      </c>
      <c r="C8" s="440">
        <v>0</v>
      </c>
      <c r="D8" s="255">
        <v>0</v>
      </c>
      <c r="E8" s="255">
        <v>0</v>
      </c>
      <c r="F8" s="255">
        <f t="shared" ref="F8:F13" si="0">SUM(G8:J8)</f>
        <v>0</v>
      </c>
      <c r="G8" s="255">
        <v>0</v>
      </c>
      <c r="H8" s="255">
        <v>0</v>
      </c>
      <c r="I8" s="255">
        <v>0</v>
      </c>
      <c r="J8" s="255">
        <v>0</v>
      </c>
    </row>
    <row r="9" spans="1:11" ht="57" customHeight="1">
      <c r="A9" s="51" t="s">
        <v>2</v>
      </c>
      <c r="B9" s="73">
        <v>4020</v>
      </c>
      <c r="C9" s="457">
        <v>4005</v>
      </c>
      <c r="D9" s="255">
        <v>1500</v>
      </c>
      <c r="E9" s="255">
        <v>100</v>
      </c>
      <c r="F9" s="255">
        <f t="shared" si="0"/>
        <v>0</v>
      </c>
      <c r="G9" s="255">
        <v>0</v>
      </c>
      <c r="H9" s="153">
        <v>0</v>
      </c>
      <c r="I9" s="255">
        <v>0</v>
      </c>
      <c r="J9" s="255">
        <v>0</v>
      </c>
    </row>
    <row r="10" spans="1:11" ht="63" customHeight="1">
      <c r="A10" s="51" t="s">
        <v>27</v>
      </c>
      <c r="B10" s="73">
        <v>4030</v>
      </c>
      <c r="C10" s="457">
        <v>1027</v>
      </c>
      <c r="D10" s="255">
        <v>200</v>
      </c>
      <c r="E10" s="255">
        <v>120</v>
      </c>
      <c r="F10" s="255">
        <f t="shared" si="0"/>
        <v>200</v>
      </c>
      <c r="G10" s="255">
        <v>50</v>
      </c>
      <c r="H10" s="255">
        <v>50</v>
      </c>
      <c r="I10" s="255">
        <v>50</v>
      </c>
      <c r="J10" s="255">
        <v>50</v>
      </c>
    </row>
    <row r="11" spans="1:11" ht="57" customHeight="1">
      <c r="A11" s="51" t="s">
        <v>3</v>
      </c>
      <c r="B11" s="73">
        <v>4040</v>
      </c>
      <c r="C11" s="263">
        <v>286</v>
      </c>
      <c r="D11" s="255">
        <v>0</v>
      </c>
      <c r="E11" s="255">
        <v>49</v>
      </c>
      <c r="F11" s="255">
        <f t="shared" si="0"/>
        <v>0</v>
      </c>
      <c r="G11" s="255">
        <v>0</v>
      </c>
      <c r="H11" s="255">
        <v>0</v>
      </c>
      <c r="I11" s="255">
        <v>0</v>
      </c>
      <c r="J11" s="255">
        <v>0</v>
      </c>
    </row>
    <row r="12" spans="1:11" ht="57" customHeight="1">
      <c r="A12" s="51" t="s">
        <v>59</v>
      </c>
      <c r="B12" s="73">
        <v>4050</v>
      </c>
      <c r="C12" s="457">
        <v>368</v>
      </c>
      <c r="D12" s="255">
        <v>0</v>
      </c>
      <c r="E12" s="255">
        <v>110</v>
      </c>
      <c r="F12" s="255">
        <v>0</v>
      </c>
      <c r="G12" s="255">
        <v>0</v>
      </c>
      <c r="H12" s="255">
        <v>0</v>
      </c>
      <c r="I12" s="255">
        <v>0</v>
      </c>
      <c r="J12" s="255">
        <v>0</v>
      </c>
    </row>
    <row r="13" spans="1:11" ht="57" customHeight="1">
      <c r="A13" s="51" t="s">
        <v>271</v>
      </c>
      <c r="B13" s="73">
        <v>4060</v>
      </c>
      <c r="C13" s="457">
        <v>0</v>
      </c>
      <c r="D13" s="255">
        <v>0</v>
      </c>
      <c r="E13" s="255">
        <v>0</v>
      </c>
      <c r="F13" s="255">
        <f t="shared" si="0"/>
        <v>0</v>
      </c>
      <c r="G13" s="255">
        <v>0</v>
      </c>
      <c r="H13" s="255">
        <v>0</v>
      </c>
      <c r="I13" s="255">
        <v>0</v>
      </c>
      <c r="J13" s="255">
        <v>0</v>
      </c>
    </row>
    <row r="14" spans="1:11" ht="20.100000000000001" customHeight="1">
      <c r="A14" s="40"/>
      <c r="B14" s="40"/>
      <c r="C14" s="40"/>
      <c r="D14" s="40"/>
      <c r="E14" s="40"/>
      <c r="F14" s="74"/>
      <c r="G14" s="74"/>
      <c r="H14" s="74"/>
      <c r="I14" s="74"/>
      <c r="J14" s="74"/>
    </row>
    <row r="15" spans="1:11" ht="20.100000000000001" customHeight="1">
      <c r="A15" s="40"/>
      <c r="B15" s="40"/>
      <c r="C15" s="40"/>
      <c r="D15" s="40"/>
      <c r="E15" s="40"/>
      <c r="F15" s="74"/>
      <c r="G15" s="74"/>
      <c r="H15" s="74"/>
      <c r="I15" s="74"/>
      <c r="J15" s="74"/>
    </row>
    <row r="16" spans="1:11" s="57" customFormat="1" ht="20.100000000000001" customHeight="1">
      <c r="A16" s="44"/>
      <c r="B16" s="46"/>
      <c r="C16" s="40"/>
      <c r="D16" s="40"/>
      <c r="E16" s="40"/>
      <c r="F16" s="40"/>
      <c r="G16" s="40"/>
      <c r="H16" s="40"/>
      <c r="I16" s="40"/>
      <c r="J16" s="40"/>
      <c r="K16" s="41"/>
    </row>
    <row r="17" spans="1:10" ht="39" customHeight="1">
      <c r="A17" s="98" t="s">
        <v>585</v>
      </c>
      <c r="B17" s="58"/>
      <c r="C17" s="636" t="s">
        <v>86</v>
      </c>
      <c r="D17" s="637"/>
      <c r="E17" s="637"/>
      <c r="F17" s="637"/>
      <c r="G17" s="59"/>
      <c r="H17" s="524" t="s">
        <v>605</v>
      </c>
      <c r="I17" s="524"/>
      <c r="J17" s="524"/>
    </row>
    <row r="18" spans="1:10" s="57" customFormat="1" ht="46.5" customHeight="1">
      <c r="A18" s="229" t="s">
        <v>367</v>
      </c>
      <c r="B18" s="40"/>
      <c r="C18" s="638" t="s">
        <v>69</v>
      </c>
      <c r="D18" s="638"/>
      <c r="E18" s="638"/>
      <c r="F18" s="638"/>
      <c r="G18" s="43"/>
      <c r="H18" s="639" t="s">
        <v>83</v>
      </c>
      <c r="I18" s="639"/>
      <c r="J18" s="639"/>
    </row>
    <row r="19" spans="1:10">
      <c r="A19" s="54"/>
    </row>
    <row r="20" spans="1:10">
      <c r="A20" s="54"/>
    </row>
    <row r="21" spans="1:10">
      <c r="A21" s="54"/>
    </row>
    <row r="22" spans="1:10">
      <c r="A22" s="54"/>
    </row>
    <row r="23" spans="1:10">
      <c r="A23" s="54"/>
    </row>
    <row r="24" spans="1:10">
      <c r="A24" s="54"/>
    </row>
    <row r="25" spans="1:10">
      <c r="A25" s="54"/>
    </row>
    <row r="26" spans="1:10">
      <c r="A26" s="54"/>
    </row>
    <row r="27" spans="1:10">
      <c r="A27" s="54"/>
    </row>
    <row r="28" spans="1:10">
      <c r="A28" s="54"/>
    </row>
    <row r="29" spans="1:10">
      <c r="A29" s="54"/>
    </row>
    <row r="30" spans="1:10">
      <c r="A30" s="54"/>
    </row>
    <row r="31" spans="1:10">
      <c r="A31" s="54"/>
    </row>
    <row r="32" spans="1:10">
      <c r="A32" s="54"/>
    </row>
    <row r="33" spans="1:1">
      <c r="A33" s="54"/>
    </row>
    <row r="34" spans="1:1">
      <c r="A34" s="54"/>
    </row>
    <row r="35" spans="1:1">
      <c r="A35" s="54"/>
    </row>
    <row r="36" spans="1:1">
      <c r="A36" s="54"/>
    </row>
    <row r="37" spans="1:1">
      <c r="A37" s="54"/>
    </row>
    <row r="38" spans="1:1">
      <c r="A38" s="54"/>
    </row>
    <row r="39" spans="1:1">
      <c r="A39" s="54"/>
    </row>
    <row r="40" spans="1:1">
      <c r="A40" s="54"/>
    </row>
    <row r="41" spans="1:1">
      <c r="A41" s="54"/>
    </row>
    <row r="42" spans="1:1">
      <c r="A42" s="54"/>
    </row>
    <row r="43" spans="1:1">
      <c r="A43" s="54"/>
    </row>
    <row r="44" spans="1:1">
      <c r="A44" s="54"/>
    </row>
    <row r="45" spans="1:1">
      <c r="A45" s="54"/>
    </row>
    <row r="46" spans="1:1">
      <c r="A46" s="54"/>
    </row>
    <row r="47" spans="1:1">
      <c r="A47" s="54"/>
    </row>
    <row r="48" spans="1:1">
      <c r="A48" s="54"/>
    </row>
    <row r="49" spans="1:1">
      <c r="A49" s="54"/>
    </row>
    <row r="50" spans="1:1">
      <c r="A50" s="54"/>
    </row>
    <row r="51" spans="1:1">
      <c r="A51" s="54"/>
    </row>
    <row r="52" spans="1:1">
      <c r="A52" s="54"/>
    </row>
    <row r="53" spans="1:1">
      <c r="A53" s="54"/>
    </row>
    <row r="54" spans="1:1">
      <c r="A54" s="54"/>
    </row>
    <row r="55" spans="1:1">
      <c r="A55" s="54"/>
    </row>
    <row r="56" spans="1:1">
      <c r="A56" s="54"/>
    </row>
    <row r="57" spans="1:1">
      <c r="A57" s="54"/>
    </row>
    <row r="58" spans="1:1">
      <c r="A58" s="54"/>
    </row>
    <row r="59" spans="1:1">
      <c r="A59" s="54"/>
    </row>
    <row r="60" spans="1:1">
      <c r="A60" s="54"/>
    </row>
    <row r="61" spans="1:1">
      <c r="A61" s="54"/>
    </row>
    <row r="62" spans="1:1">
      <c r="A62" s="54"/>
    </row>
    <row r="63" spans="1:1">
      <c r="A63" s="54"/>
    </row>
    <row r="64" spans="1:1">
      <c r="A64" s="54"/>
    </row>
    <row r="65" spans="1:1">
      <c r="A65" s="54"/>
    </row>
    <row r="66" spans="1:1">
      <c r="A66" s="54"/>
    </row>
    <row r="67" spans="1:1">
      <c r="A67" s="54"/>
    </row>
    <row r="68" spans="1:1">
      <c r="A68" s="54"/>
    </row>
    <row r="69" spans="1:1">
      <c r="A69" s="54"/>
    </row>
    <row r="70" spans="1:1">
      <c r="A70" s="54"/>
    </row>
    <row r="71" spans="1:1">
      <c r="A71" s="54"/>
    </row>
    <row r="72" spans="1:1">
      <c r="A72" s="54"/>
    </row>
    <row r="73" spans="1:1">
      <c r="A73" s="54"/>
    </row>
    <row r="74" spans="1:1">
      <c r="A74" s="54"/>
    </row>
    <row r="75" spans="1:1">
      <c r="A75" s="54"/>
    </row>
    <row r="76" spans="1:1">
      <c r="A76" s="54"/>
    </row>
    <row r="77" spans="1:1">
      <c r="A77" s="54"/>
    </row>
    <row r="78" spans="1:1">
      <c r="A78" s="54"/>
    </row>
    <row r="79" spans="1:1">
      <c r="A79" s="54"/>
    </row>
    <row r="80" spans="1:1">
      <c r="A80" s="54"/>
    </row>
    <row r="81" spans="1:1">
      <c r="A81" s="54"/>
    </row>
    <row r="82" spans="1:1">
      <c r="A82" s="54"/>
    </row>
    <row r="83" spans="1:1">
      <c r="A83" s="54"/>
    </row>
    <row r="84" spans="1:1">
      <c r="A84" s="54"/>
    </row>
    <row r="85" spans="1:1">
      <c r="A85" s="54"/>
    </row>
    <row r="86" spans="1:1">
      <c r="A86" s="54"/>
    </row>
    <row r="87" spans="1:1">
      <c r="A87" s="54"/>
    </row>
    <row r="88" spans="1:1">
      <c r="A88" s="54"/>
    </row>
    <row r="89" spans="1:1">
      <c r="A89" s="54"/>
    </row>
    <row r="90" spans="1:1">
      <c r="A90" s="54"/>
    </row>
    <row r="91" spans="1:1">
      <c r="A91" s="54"/>
    </row>
    <row r="92" spans="1:1">
      <c r="A92" s="54"/>
    </row>
    <row r="93" spans="1:1">
      <c r="A93" s="54"/>
    </row>
    <row r="94" spans="1:1">
      <c r="A94" s="54"/>
    </row>
    <row r="95" spans="1:1">
      <c r="A95" s="54"/>
    </row>
    <row r="96" spans="1:1">
      <c r="A96" s="54"/>
    </row>
    <row r="97" spans="1:1">
      <c r="A97" s="54"/>
    </row>
    <row r="98" spans="1:1">
      <c r="A98" s="54"/>
    </row>
    <row r="99" spans="1:1">
      <c r="A99" s="54"/>
    </row>
    <row r="100" spans="1:1">
      <c r="A100" s="54"/>
    </row>
    <row r="101" spans="1:1">
      <c r="A101" s="54"/>
    </row>
    <row r="102" spans="1:1">
      <c r="A102" s="54"/>
    </row>
    <row r="103" spans="1:1">
      <c r="A103" s="54"/>
    </row>
    <row r="104" spans="1:1">
      <c r="A104" s="54"/>
    </row>
    <row r="105" spans="1:1">
      <c r="A105" s="54"/>
    </row>
    <row r="106" spans="1:1">
      <c r="A106" s="54"/>
    </row>
    <row r="107" spans="1:1">
      <c r="A107" s="54"/>
    </row>
    <row r="108" spans="1:1">
      <c r="A108" s="54"/>
    </row>
    <row r="109" spans="1:1">
      <c r="A109" s="54"/>
    </row>
    <row r="110" spans="1:1">
      <c r="A110" s="54"/>
    </row>
    <row r="111" spans="1:1">
      <c r="A111" s="54"/>
    </row>
    <row r="112" spans="1:1">
      <c r="A112" s="54"/>
    </row>
    <row r="113" spans="1:1">
      <c r="A113" s="54"/>
    </row>
    <row r="114" spans="1:1">
      <c r="A114" s="54"/>
    </row>
    <row r="115" spans="1:1">
      <c r="A115" s="54"/>
    </row>
    <row r="116" spans="1:1">
      <c r="A116" s="54"/>
    </row>
    <row r="117" spans="1:1">
      <c r="A117" s="54"/>
    </row>
    <row r="118" spans="1:1">
      <c r="A118" s="54"/>
    </row>
    <row r="119" spans="1:1">
      <c r="A119" s="54"/>
    </row>
    <row r="120" spans="1:1">
      <c r="A120" s="54"/>
    </row>
    <row r="121" spans="1:1">
      <c r="A121" s="54"/>
    </row>
    <row r="122" spans="1:1">
      <c r="A122" s="54"/>
    </row>
    <row r="123" spans="1:1">
      <c r="A123" s="54"/>
    </row>
    <row r="124" spans="1:1">
      <c r="A124" s="54"/>
    </row>
    <row r="125" spans="1:1">
      <c r="A125" s="54"/>
    </row>
    <row r="126" spans="1:1">
      <c r="A126" s="54"/>
    </row>
    <row r="127" spans="1:1">
      <c r="A127" s="54"/>
    </row>
    <row r="128" spans="1:1">
      <c r="A128" s="54"/>
    </row>
    <row r="129" spans="1:1">
      <c r="A129" s="54"/>
    </row>
    <row r="130" spans="1:1">
      <c r="A130" s="54"/>
    </row>
    <row r="131" spans="1:1">
      <c r="A131" s="54"/>
    </row>
    <row r="132" spans="1:1">
      <c r="A132" s="54"/>
    </row>
    <row r="133" spans="1:1">
      <c r="A133" s="54"/>
    </row>
    <row r="134" spans="1:1">
      <c r="A134" s="54"/>
    </row>
    <row r="135" spans="1:1">
      <c r="A135" s="54"/>
    </row>
    <row r="136" spans="1:1">
      <c r="A136" s="54"/>
    </row>
    <row r="137" spans="1:1">
      <c r="A137" s="54"/>
    </row>
    <row r="138" spans="1:1">
      <c r="A138" s="54"/>
    </row>
    <row r="139" spans="1:1">
      <c r="A139" s="54"/>
    </row>
    <row r="140" spans="1:1">
      <c r="A140" s="54"/>
    </row>
    <row r="141" spans="1:1">
      <c r="A141" s="54"/>
    </row>
    <row r="142" spans="1:1">
      <c r="A142" s="54"/>
    </row>
    <row r="143" spans="1:1">
      <c r="A143" s="54"/>
    </row>
    <row r="144" spans="1:1">
      <c r="A144" s="54"/>
    </row>
    <row r="145" spans="1:1">
      <c r="A145" s="54"/>
    </row>
    <row r="146" spans="1:1">
      <c r="A146" s="54"/>
    </row>
    <row r="147" spans="1:1">
      <c r="A147" s="54"/>
    </row>
    <row r="148" spans="1:1">
      <c r="A148" s="54"/>
    </row>
    <row r="149" spans="1:1">
      <c r="A149" s="54"/>
    </row>
    <row r="150" spans="1:1">
      <c r="A150" s="54"/>
    </row>
    <row r="151" spans="1:1">
      <c r="A151" s="54"/>
    </row>
    <row r="152" spans="1:1">
      <c r="A152" s="54"/>
    </row>
    <row r="153" spans="1:1">
      <c r="A153" s="54"/>
    </row>
    <row r="154" spans="1:1">
      <c r="A154" s="54"/>
    </row>
    <row r="155" spans="1:1">
      <c r="A155" s="54"/>
    </row>
    <row r="156" spans="1:1">
      <c r="A156" s="54"/>
    </row>
    <row r="157" spans="1:1">
      <c r="A157" s="54"/>
    </row>
    <row r="158" spans="1:1">
      <c r="A158" s="54"/>
    </row>
    <row r="159" spans="1:1">
      <c r="A159" s="54"/>
    </row>
    <row r="160" spans="1:1">
      <c r="A160" s="54"/>
    </row>
    <row r="161" spans="1:1">
      <c r="A161" s="54"/>
    </row>
    <row r="162" spans="1:1">
      <c r="A162" s="54"/>
    </row>
    <row r="163" spans="1:1">
      <c r="A163" s="54"/>
    </row>
    <row r="164" spans="1:1">
      <c r="A164" s="54"/>
    </row>
    <row r="165" spans="1:1">
      <c r="A165" s="54"/>
    </row>
    <row r="166" spans="1:1">
      <c r="A166" s="54"/>
    </row>
    <row r="167" spans="1:1">
      <c r="A167" s="54"/>
    </row>
    <row r="168" spans="1:1">
      <c r="A168" s="54"/>
    </row>
    <row r="169" spans="1:1">
      <c r="A169" s="54"/>
    </row>
    <row r="170" spans="1:1">
      <c r="A170" s="54"/>
    </row>
    <row r="171" spans="1:1">
      <c r="A171" s="54"/>
    </row>
    <row r="172" spans="1:1">
      <c r="A172" s="54"/>
    </row>
    <row r="173" spans="1:1">
      <c r="A173" s="54"/>
    </row>
    <row r="174" spans="1:1">
      <c r="A174" s="54"/>
    </row>
    <row r="175" spans="1:1">
      <c r="A175" s="54"/>
    </row>
    <row r="176" spans="1:1">
      <c r="A176" s="54"/>
    </row>
    <row r="177" spans="1:1">
      <c r="A177" s="54"/>
    </row>
    <row r="178" spans="1:1">
      <c r="A178" s="54"/>
    </row>
    <row r="179" spans="1:1">
      <c r="A179" s="54"/>
    </row>
    <row r="180" spans="1:1">
      <c r="A180" s="54"/>
    </row>
    <row r="181" spans="1:1">
      <c r="A181" s="54"/>
    </row>
    <row r="182" spans="1:1">
      <c r="A182" s="54"/>
    </row>
    <row r="183" spans="1:1">
      <c r="A183" s="54"/>
    </row>
    <row r="184" spans="1:1">
      <c r="A184" s="54"/>
    </row>
  </sheetData>
  <mergeCells count="13">
    <mergeCell ref="A2:J2"/>
    <mergeCell ref="B4:B5"/>
    <mergeCell ref="C4:C5"/>
    <mergeCell ref="D4:D5"/>
    <mergeCell ref="A3:J3"/>
    <mergeCell ref="F4:F5"/>
    <mergeCell ref="G4:J4"/>
    <mergeCell ref="E4:E5"/>
    <mergeCell ref="C17:F17"/>
    <mergeCell ref="H17:J17"/>
    <mergeCell ref="C18:F18"/>
    <mergeCell ref="H18:J18"/>
    <mergeCell ref="A4:A5"/>
  </mergeCells>
  <phoneticPr fontId="0" type="noConversion"/>
  <pageMargins left="0.59055118110236227" right="0.59055118110236227" top="0.98425196850393704" bottom="0.59055118110236227" header="0" footer="0"/>
  <pageSetup paperSize="9" scale="55" firstPageNumber="9" orientation="landscape" useFirstPageNumber="1" r:id="rId1"/>
  <headerFooter alignWithMargins="0"/>
  <ignoredErrors>
    <ignoredError sqref="B8" numberStoredAsText="1"/>
    <ignoredError sqref="F7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O292"/>
  <sheetViews>
    <sheetView view="pageBreakPreview" topLeftCell="A46" zoomScale="60" workbookViewId="0">
      <selection activeCell="U58" sqref="U58"/>
    </sheetView>
  </sheetViews>
  <sheetFormatPr defaultRowHeight="20.25"/>
  <cols>
    <col min="1" max="1" width="60.28515625" style="3" customWidth="1"/>
    <col min="2" max="2" width="12" style="149" customWidth="1"/>
    <col min="3" max="3" width="16.140625" style="253" customWidth="1"/>
    <col min="4" max="4" width="17.7109375" style="253" customWidth="1"/>
    <col min="5" max="5" width="17.28515625" style="253" customWidth="1"/>
    <col min="6" max="6" width="16" style="253" customWidth="1"/>
    <col min="7" max="7" width="16.28515625" style="41" customWidth="1"/>
    <col min="8" max="8" width="16.85546875" style="41" customWidth="1"/>
    <col min="9" max="9" width="16.140625" style="41" customWidth="1"/>
    <col min="10" max="10" width="16.42578125" style="41" customWidth="1"/>
    <col min="11" max="16384" width="9.140625" style="3"/>
  </cols>
  <sheetData>
    <row r="2" spans="1:11" ht="33.75" customHeight="1">
      <c r="A2" s="611" t="s">
        <v>443</v>
      </c>
      <c r="B2" s="611"/>
      <c r="C2" s="611"/>
      <c r="D2" s="611"/>
      <c r="E2" s="611"/>
      <c r="F2" s="611"/>
      <c r="G2" s="611"/>
      <c r="H2" s="611"/>
    </row>
    <row r="3" spans="1:11" ht="28.5" customHeight="1">
      <c r="A3" s="148"/>
      <c r="B3" s="100"/>
      <c r="C3" s="251"/>
      <c r="D3" s="251"/>
      <c r="E3" s="251"/>
      <c r="F3" s="259"/>
      <c r="G3" s="251"/>
      <c r="H3" s="251"/>
      <c r="I3" s="647" t="s">
        <v>321</v>
      </c>
      <c r="J3" s="647"/>
    </row>
    <row r="4" spans="1:11" ht="41.25" customHeight="1">
      <c r="A4" s="612" t="s">
        <v>165</v>
      </c>
      <c r="B4" s="614" t="s">
        <v>17</v>
      </c>
      <c r="C4" s="640" t="s">
        <v>606</v>
      </c>
      <c r="D4" s="640" t="s">
        <v>607</v>
      </c>
      <c r="E4" s="643" t="s">
        <v>602</v>
      </c>
      <c r="F4" s="640" t="s">
        <v>608</v>
      </c>
      <c r="G4" s="648" t="s">
        <v>335</v>
      </c>
      <c r="H4" s="649"/>
      <c r="I4" s="649"/>
      <c r="J4" s="650"/>
    </row>
    <row r="5" spans="1:11" ht="63" customHeight="1">
      <c r="A5" s="613"/>
      <c r="B5" s="615"/>
      <c r="C5" s="641"/>
      <c r="D5" s="641"/>
      <c r="E5" s="644"/>
      <c r="F5" s="641"/>
      <c r="G5" s="252" t="s">
        <v>128</v>
      </c>
      <c r="H5" s="252" t="s">
        <v>129</v>
      </c>
      <c r="I5" s="252" t="s">
        <v>130</v>
      </c>
      <c r="J5" s="252" t="s">
        <v>63</v>
      </c>
    </row>
    <row r="6" spans="1:11" ht="23.25" customHeight="1">
      <c r="A6" s="101">
        <v>1</v>
      </c>
      <c r="B6" s="102">
        <v>2</v>
      </c>
      <c r="C6" s="261">
        <v>3</v>
      </c>
      <c r="D6" s="261">
        <v>4</v>
      </c>
      <c r="E6" s="261">
        <v>5</v>
      </c>
      <c r="F6" s="261">
        <v>6</v>
      </c>
      <c r="G6" s="261">
        <v>7</v>
      </c>
      <c r="H6" s="261">
        <v>8</v>
      </c>
      <c r="I6" s="249">
        <v>9</v>
      </c>
      <c r="J6" s="249">
        <v>10</v>
      </c>
    </row>
    <row r="7" spans="1:11" ht="46.5" customHeight="1">
      <c r="A7" s="142" t="s">
        <v>73</v>
      </c>
      <c r="B7" s="161">
        <v>4000</v>
      </c>
      <c r="C7" s="496">
        <f>C8+C27+C53+C59+C66</f>
        <v>5686</v>
      </c>
      <c r="D7" s="496">
        <v>1700</v>
      </c>
      <c r="E7" s="496">
        <f>E8+E27+E53+E59+E66</f>
        <v>379</v>
      </c>
      <c r="F7" s="154">
        <f>SUM(G7:J7)</f>
        <v>200</v>
      </c>
      <c r="G7" s="254">
        <f>G8+G27</f>
        <v>50</v>
      </c>
      <c r="H7" s="254">
        <f>H8+H27</f>
        <v>50</v>
      </c>
      <c r="I7" s="254">
        <f>I8+I27</f>
        <v>50</v>
      </c>
      <c r="J7" s="254">
        <f>J8+J27</f>
        <v>50</v>
      </c>
      <c r="K7" s="41"/>
    </row>
    <row r="8" spans="1:11" s="38" customFormat="1" ht="40.5" customHeight="1">
      <c r="A8" s="143" t="s">
        <v>2</v>
      </c>
      <c r="B8" s="144">
        <v>4020</v>
      </c>
      <c r="C8" s="254">
        <f t="shared" ref="C8:J8" si="0">SUM(C9:C26)</f>
        <v>4005</v>
      </c>
      <c r="D8" s="254">
        <v>1500</v>
      </c>
      <c r="E8" s="254">
        <f t="shared" si="0"/>
        <v>100</v>
      </c>
      <c r="F8" s="254">
        <f t="shared" si="0"/>
        <v>0</v>
      </c>
      <c r="G8" s="254">
        <f t="shared" si="0"/>
        <v>0</v>
      </c>
      <c r="H8" s="254">
        <f t="shared" si="0"/>
        <v>0</v>
      </c>
      <c r="I8" s="254">
        <f t="shared" si="0"/>
        <v>0</v>
      </c>
      <c r="J8" s="254">
        <f t="shared" si="0"/>
        <v>0</v>
      </c>
    </row>
    <row r="9" spans="1:11" s="38" customFormat="1" ht="33" customHeight="1">
      <c r="A9" s="39" t="s">
        <v>555</v>
      </c>
      <c r="B9" s="144"/>
      <c r="C9" s="153">
        <v>71</v>
      </c>
      <c r="D9" s="254">
        <v>0</v>
      </c>
      <c r="E9" s="153">
        <v>0</v>
      </c>
      <c r="F9" s="254">
        <v>0</v>
      </c>
      <c r="G9" s="254">
        <v>0</v>
      </c>
      <c r="H9" s="254">
        <v>0</v>
      </c>
      <c r="I9" s="254">
        <v>0</v>
      </c>
      <c r="J9" s="254">
        <v>0</v>
      </c>
    </row>
    <row r="10" spans="1:11" s="38" customFormat="1" ht="35.25" customHeight="1">
      <c r="A10" s="39" t="s">
        <v>635</v>
      </c>
      <c r="B10" s="144"/>
      <c r="C10" s="153">
        <v>35</v>
      </c>
      <c r="D10" s="254">
        <v>0</v>
      </c>
      <c r="E10" s="153">
        <v>0</v>
      </c>
      <c r="F10" s="254">
        <v>0</v>
      </c>
      <c r="G10" s="254">
        <v>0</v>
      </c>
      <c r="H10" s="254">
        <v>0</v>
      </c>
      <c r="I10" s="254">
        <v>0</v>
      </c>
      <c r="J10" s="254">
        <v>0</v>
      </c>
    </row>
    <row r="11" spans="1:11" s="38" customFormat="1" ht="35.25" customHeight="1">
      <c r="A11" s="243" t="s">
        <v>556</v>
      </c>
      <c r="B11" s="144"/>
      <c r="C11" s="452">
        <v>22</v>
      </c>
      <c r="D11" s="254">
        <v>0</v>
      </c>
      <c r="E11" s="153">
        <v>0</v>
      </c>
      <c r="F11" s="254">
        <v>0</v>
      </c>
      <c r="G11" s="254">
        <v>0</v>
      </c>
      <c r="H11" s="254">
        <v>0</v>
      </c>
      <c r="I11" s="254">
        <v>0</v>
      </c>
      <c r="J11" s="254">
        <v>0</v>
      </c>
    </row>
    <row r="12" spans="1:11" s="38" customFormat="1" ht="33" customHeight="1">
      <c r="A12" s="243" t="s">
        <v>637</v>
      </c>
      <c r="B12" s="144"/>
      <c r="C12" s="452">
        <v>27</v>
      </c>
      <c r="D12" s="254">
        <v>0</v>
      </c>
      <c r="E12" s="153">
        <v>0</v>
      </c>
      <c r="F12" s="254">
        <v>0</v>
      </c>
      <c r="G12" s="254">
        <v>0</v>
      </c>
      <c r="H12" s="254">
        <v>0</v>
      </c>
      <c r="I12" s="254">
        <v>0</v>
      </c>
      <c r="J12" s="254">
        <v>0</v>
      </c>
    </row>
    <row r="13" spans="1:11" s="38" customFormat="1" ht="33" customHeight="1">
      <c r="A13" s="243" t="s">
        <v>557</v>
      </c>
      <c r="B13" s="144"/>
      <c r="C13" s="452">
        <v>30</v>
      </c>
      <c r="D13" s="254">
        <v>0</v>
      </c>
      <c r="E13" s="153">
        <v>0</v>
      </c>
      <c r="F13" s="254">
        <v>0</v>
      </c>
      <c r="G13" s="254">
        <v>0</v>
      </c>
      <c r="H13" s="254">
        <v>0</v>
      </c>
      <c r="I13" s="254">
        <v>0</v>
      </c>
      <c r="J13" s="254">
        <v>0</v>
      </c>
    </row>
    <row r="14" spans="1:11" s="38" customFormat="1" ht="33" customHeight="1">
      <c r="A14" s="243" t="s">
        <v>558</v>
      </c>
      <c r="B14" s="144"/>
      <c r="C14" s="452">
        <v>195</v>
      </c>
      <c r="D14" s="254">
        <v>0</v>
      </c>
      <c r="E14" s="153">
        <v>0</v>
      </c>
      <c r="F14" s="254">
        <v>0</v>
      </c>
      <c r="G14" s="254">
        <v>0</v>
      </c>
      <c r="H14" s="254">
        <v>0</v>
      </c>
      <c r="I14" s="254">
        <v>0</v>
      </c>
      <c r="J14" s="254">
        <v>0</v>
      </c>
    </row>
    <row r="15" spans="1:11" s="38" customFormat="1" ht="33" customHeight="1">
      <c r="A15" s="243" t="s">
        <v>638</v>
      </c>
      <c r="B15" s="144"/>
      <c r="C15" s="452">
        <v>220</v>
      </c>
      <c r="D15" s="254">
        <v>0</v>
      </c>
      <c r="E15" s="153">
        <v>0</v>
      </c>
      <c r="F15" s="254">
        <v>0</v>
      </c>
      <c r="G15" s="254">
        <v>0</v>
      </c>
      <c r="H15" s="254">
        <v>0</v>
      </c>
      <c r="I15" s="254">
        <v>0</v>
      </c>
      <c r="J15" s="254">
        <v>0</v>
      </c>
    </row>
    <row r="16" spans="1:11" s="38" customFormat="1" ht="27.75" customHeight="1">
      <c r="A16" s="243" t="s">
        <v>559</v>
      </c>
      <c r="B16" s="144"/>
      <c r="C16" s="452">
        <v>24</v>
      </c>
      <c r="D16" s="254">
        <v>0</v>
      </c>
      <c r="E16" s="153">
        <v>0</v>
      </c>
      <c r="F16" s="254">
        <v>0</v>
      </c>
      <c r="G16" s="254">
        <v>0</v>
      </c>
      <c r="H16" s="254">
        <v>0</v>
      </c>
      <c r="I16" s="254">
        <v>0</v>
      </c>
      <c r="J16" s="254">
        <v>0</v>
      </c>
    </row>
    <row r="17" spans="1:10" s="38" customFormat="1" ht="34.5" customHeight="1">
      <c r="A17" s="243" t="s">
        <v>639</v>
      </c>
      <c r="B17" s="144"/>
      <c r="C17" s="452">
        <v>31</v>
      </c>
      <c r="D17" s="254">
        <v>0</v>
      </c>
      <c r="E17" s="153">
        <v>0</v>
      </c>
      <c r="F17" s="254">
        <v>0</v>
      </c>
      <c r="G17" s="254">
        <v>0</v>
      </c>
      <c r="H17" s="254">
        <v>0</v>
      </c>
      <c r="I17" s="254">
        <v>0</v>
      </c>
      <c r="J17" s="254">
        <v>0</v>
      </c>
    </row>
    <row r="18" spans="1:10" s="38" customFormat="1" ht="34.5" customHeight="1">
      <c r="A18" s="243" t="s">
        <v>560</v>
      </c>
      <c r="B18" s="144"/>
      <c r="C18" s="452">
        <v>88</v>
      </c>
      <c r="D18" s="254">
        <v>0</v>
      </c>
      <c r="E18" s="153">
        <v>0</v>
      </c>
      <c r="F18" s="254">
        <v>0</v>
      </c>
      <c r="G18" s="254">
        <v>0</v>
      </c>
      <c r="H18" s="254">
        <v>0</v>
      </c>
      <c r="I18" s="254">
        <v>0</v>
      </c>
      <c r="J18" s="254">
        <v>0</v>
      </c>
    </row>
    <row r="19" spans="1:10" s="38" customFormat="1" ht="34.5" customHeight="1">
      <c r="A19" s="243" t="s">
        <v>640</v>
      </c>
      <c r="B19" s="144"/>
      <c r="C19" s="445">
        <v>174</v>
      </c>
      <c r="D19" s="254">
        <v>0</v>
      </c>
      <c r="E19" s="153">
        <v>0</v>
      </c>
      <c r="F19" s="254">
        <v>0</v>
      </c>
      <c r="G19" s="254">
        <v>0</v>
      </c>
      <c r="H19" s="254">
        <v>0</v>
      </c>
      <c r="I19" s="254">
        <v>0</v>
      </c>
      <c r="J19" s="254">
        <v>0</v>
      </c>
    </row>
    <row r="20" spans="1:10" s="38" customFormat="1" ht="34.5" customHeight="1">
      <c r="A20" s="211" t="s">
        <v>650</v>
      </c>
      <c r="B20" s="144"/>
      <c r="C20" s="153">
        <v>0</v>
      </c>
      <c r="D20" s="254">
        <v>0</v>
      </c>
      <c r="E20" s="153">
        <v>50</v>
      </c>
      <c r="F20" s="254">
        <v>0</v>
      </c>
      <c r="G20" s="254">
        <v>0</v>
      </c>
      <c r="H20" s="254">
        <v>0</v>
      </c>
      <c r="I20" s="254">
        <v>0</v>
      </c>
      <c r="J20" s="254">
        <v>0</v>
      </c>
    </row>
    <row r="21" spans="1:10" s="38" customFormat="1" ht="34.5" customHeight="1">
      <c r="A21" s="211" t="s">
        <v>651</v>
      </c>
      <c r="B21" s="144"/>
      <c r="C21" s="153">
        <v>0</v>
      </c>
      <c r="D21" s="254">
        <v>0</v>
      </c>
      <c r="E21" s="153">
        <v>50</v>
      </c>
      <c r="F21" s="254">
        <v>0</v>
      </c>
      <c r="G21" s="254">
        <v>0</v>
      </c>
      <c r="H21" s="254">
        <v>0</v>
      </c>
      <c r="I21" s="254">
        <v>0</v>
      </c>
      <c r="J21" s="254">
        <v>0</v>
      </c>
    </row>
    <row r="22" spans="1:10" s="38" customFormat="1" ht="40.5" customHeight="1">
      <c r="A22" s="39" t="s">
        <v>535</v>
      </c>
      <c r="B22" s="144"/>
      <c r="C22" s="438">
        <v>500</v>
      </c>
      <c r="D22" s="451">
        <v>0</v>
      </c>
      <c r="E22" s="153">
        <v>0</v>
      </c>
      <c r="F22" s="254">
        <v>0</v>
      </c>
      <c r="G22" s="254">
        <v>0</v>
      </c>
      <c r="H22" s="254">
        <v>0</v>
      </c>
      <c r="I22" s="254">
        <v>0</v>
      </c>
      <c r="J22" s="254">
        <v>0</v>
      </c>
    </row>
    <row r="23" spans="1:10" s="38" customFormat="1" ht="29.25" customHeight="1">
      <c r="A23" s="39" t="s">
        <v>536</v>
      </c>
      <c r="B23" s="144"/>
      <c r="C23" s="254">
        <v>0</v>
      </c>
      <c r="D23" s="451">
        <v>1500</v>
      </c>
      <c r="E23" s="153">
        <v>0</v>
      </c>
      <c r="F23" s="255">
        <f>SUM(G23:J23)</f>
        <v>0</v>
      </c>
      <c r="G23" s="254">
        <v>0</v>
      </c>
      <c r="H23" s="254">
        <v>0</v>
      </c>
      <c r="I23" s="255">
        <v>0</v>
      </c>
      <c r="J23" s="254">
        <v>0</v>
      </c>
    </row>
    <row r="24" spans="1:10" s="38" customFormat="1" ht="45.75" customHeight="1">
      <c r="A24" s="39" t="s">
        <v>561</v>
      </c>
      <c r="B24" s="144"/>
      <c r="C24" s="435">
        <v>1595</v>
      </c>
      <c r="D24" s="449">
        <v>0</v>
      </c>
      <c r="E24" s="153">
        <v>0</v>
      </c>
      <c r="F24" s="254">
        <v>0</v>
      </c>
      <c r="G24" s="254">
        <v>0</v>
      </c>
      <c r="H24" s="254">
        <v>0</v>
      </c>
      <c r="I24" s="254">
        <v>0</v>
      </c>
      <c r="J24" s="254">
        <v>0</v>
      </c>
    </row>
    <row r="25" spans="1:10" s="38" customFormat="1" ht="39" customHeight="1">
      <c r="A25" s="39" t="s">
        <v>562</v>
      </c>
      <c r="B25" s="144"/>
      <c r="C25" s="435">
        <v>695</v>
      </c>
      <c r="D25" s="449">
        <v>0</v>
      </c>
      <c r="E25" s="435">
        <v>0</v>
      </c>
      <c r="F25" s="254">
        <v>0</v>
      </c>
      <c r="G25" s="254">
        <v>0</v>
      </c>
      <c r="H25" s="254">
        <v>0</v>
      </c>
      <c r="I25" s="254">
        <v>0</v>
      </c>
      <c r="J25" s="254">
        <v>0</v>
      </c>
    </row>
    <row r="26" spans="1:10" s="38" customFormat="1" ht="42" customHeight="1">
      <c r="A26" s="39" t="s">
        <v>636</v>
      </c>
      <c r="B26" s="144"/>
      <c r="C26" s="435">
        <v>298</v>
      </c>
      <c r="D26" s="449">
        <v>0</v>
      </c>
      <c r="E26" s="153">
        <v>0</v>
      </c>
      <c r="F26" s="254">
        <v>0</v>
      </c>
      <c r="G26" s="254">
        <v>0</v>
      </c>
      <c r="H26" s="254">
        <v>0</v>
      </c>
      <c r="I26" s="254">
        <v>0</v>
      </c>
      <c r="J26" s="254">
        <v>0</v>
      </c>
    </row>
    <row r="27" spans="1:10" s="38" customFormat="1" ht="40.5" customHeight="1">
      <c r="A27" s="143" t="s">
        <v>27</v>
      </c>
      <c r="B27" s="144">
        <v>4030</v>
      </c>
      <c r="C27" s="154">
        <f>SUM(C28:C52)</f>
        <v>1027</v>
      </c>
      <c r="D27" s="254">
        <v>200</v>
      </c>
      <c r="E27" s="254">
        <f t="shared" ref="E27:J27" si="1">SUM(E28:E52)</f>
        <v>120</v>
      </c>
      <c r="F27" s="254">
        <f t="shared" si="1"/>
        <v>200</v>
      </c>
      <c r="G27" s="254">
        <f t="shared" si="1"/>
        <v>50</v>
      </c>
      <c r="H27" s="254">
        <f t="shared" si="1"/>
        <v>50</v>
      </c>
      <c r="I27" s="254">
        <f t="shared" si="1"/>
        <v>50</v>
      </c>
      <c r="J27" s="254">
        <f t="shared" si="1"/>
        <v>50</v>
      </c>
    </row>
    <row r="28" spans="1:10" s="38" customFormat="1" ht="33" customHeight="1">
      <c r="A28" s="39" t="s">
        <v>525</v>
      </c>
      <c r="B28" s="144"/>
      <c r="C28" s="153">
        <v>447</v>
      </c>
      <c r="D28" s="449">
        <v>200</v>
      </c>
      <c r="E28" s="153">
        <v>42</v>
      </c>
      <c r="F28" s="153">
        <f>SUM(G28:J28)</f>
        <v>200</v>
      </c>
      <c r="G28" s="153">
        <v>50</v>
      </c>
      <c r="H28" s="153">
        <v>50</v>
      </c>
      <c r="I28" s="153">
        <v>50</v>
      </c>
      <c r="J28" s="153">
        <v>50</v>
      </c>
    </row>
    <row r="29" spans="1:10" s="38" customFormat="1" ht="33" customHeight="1">
      <c r="A29" s="39" t="s">
        <v>564</v>
      </c>
      <c r="B29" s="144"/>
      <c r="C29" s="153">
        <v>4</v>
      </c>
      <c r="D29" s="254">
        <v>0</v>
      </c>
      <c r="E29" s="153">
        <v>0</v>
      </c>
      <c r="F29" s="254">
        <v>0</v>
      </c>
      <c r="G29" s="254">
        <v>0</v>
      </c>
      <c r="H29" s="254">
        <v>0</v>
      </c>
      <c r="I29" s="254">
        <v>0</v>
      </c>
      <c r="J29" s="254">
        <v>0</v>
      </c>
    </row>
    <row r="30" spans="1:10" s="38" customFormat="1" ht="33" customHeight="1">
      <c r="A30" s="162" t="s">
        <v>563</v>
      </c>
      <c r="B30" s="144"/>
      <c r="C30" s="156">
        <v>6</v>
      </c>
      <c r="D30" s="254">
        <v>0</v>
      </c>
      <c r="E30" s="153">
        <v>7</v>
      </c>
      <c r="F30" s="254">
        <v>0</v>
      </c>
      <c r="G30" s="254">
        <v>0</v>
      </c>
      <c r="H30" s="254">
        <v>0</v>
      </c>
      <c r="I30" s="254">
        <v>0</v>
      </c>
      <c r="J30" s="254">
        <v>0</v>
      </c>
    </row>
    <row r="31" spans="1:10" s="38" customFormat="1" ht="30.75" customHeight="1">
      <c r="A31" s="162" t="s">
        <v>565</v>
      </c>
      <c r="B31" s="144"/>
      <c r="C31" s="435">
        <v>10</v>
      </c>
      <c r="D31" s="254">
        <v>0</v>
      </c>
      <c r="E31" s="153">
        <v>0</v>
      </c>
      <c r="F31" s="254">
        <v>0</v>
      </c>
      <c r="G31" s="254">
        <v>0</v>
      </c>
      <c r="H31" s="254">
        <v>0</v>
      </c>
      <c r="I31" s="254">
        <v>0</v>
      </c>
      <c r="J31" s="254">
        <v>0</v>
      </c>
    </row>
    <row r="32" spans="1:10" s="38" customFormat="1" ht="30.75" customHeight="1">
      <c r="A32" s="240" t="s">
        <v>566</v>
      </c>
      <c r="B32" s="144"/>
      <c r="C32" s="264">
        <v>35</v>
      </c>
      <c r="D32" s="254">
        <v>0</v>
      </c>
      <c r="E32" s="264">
        <v>0</v>
      </c>
      <c r="F32" s="254">
        <v>0</v>
      </c>
      <c r="G32" s="254">
        <v>0</v>
      </c>
      <c r="H32" s="254">
        <v>0</v>
      </c>
      <c r="I32" s="254">
        <v>0</v>
      </c>
      <c r="J32" s="254">
        <v>0</v>
      </c>
    </row>
    <row r="33" spans="1:10" s="38" customFormat="1" ht="30.75" customHeight="1">
      <c r="A33" s="240" t="s">
        <v>567</v>
      </c>
      <c r="B33" s="144"/>
      <c r="C33" s="264">
        <v>13</v>
      </c>
      <c r="D33" s="254">
        <v>0</v>
      </c>
      <c r="E33" s="264">
        <v>0</v>
      </c>
      <c r="F33" s="254">
        <v>0</v>
      </c>
      <c r="G33" s="254">
        <v>0</v>
      </c>
      <c r="H33" s="254">
        <v>0</v>
      </c>
      <c r="I33" s="254">
        <v>0</v>
      </c>
      <c r="J33" s="254">
        <v>0</v>
      </c>
    </row>
    <row r="34" spans="1:10" s="38" customFormat="1" ht="30.75" customHeight="1">
      <c r="A34" s="240" t="s">
        <v>568</v>
      </c>
      <c r="B34" s="144"/>
      <c r="C34" s="264">
        <v>35</v>
      </c>
      <c r="D34" s="254">
        <v>0</v>
      </c>
      <c r="E34" s="264">
        <v>0</v>
      </c>
      <c r="F34" s="254">
        <v>0</v>
      </c>
      <c r="G34" s="254">
        <v>0</v>
      </c>
      <c r="H34" s="254">
        <v>0</v>
      </c>
      <c r="I34" s="254">
        <v>0</v>
      </c>
      <c r="J34" s="254">
        <v>0</v>
      </c>
    </row>
    <row r="35" spans="1:10" s="38" customFormat="1" ht="30.75" customHeight="1">
      <c r="A35" s="240" t="s">
        <v>569</v>
      </c>
      <c r="B35" s="144"/>
      <c r="C35" s="264">
        <v>8</v>
      </c>
      <c r="D35" s="254">
        <v>0</v>
      </c>
      <c r="E35" s="264">
        <v>0</v>
      </c>
      <c r="F35" s="254">
        <v>0</v>
      </c>
      <c r="G35" s="254">
        <v>0</v>
      </c>
      <c r="H35" s="254">
        <v>0</v>
      </c>
      <c r="I35" s="254">
        <v>0</v>
      </c>
      <c r="J35" s="254">
        <v>0</v>
      </c>
    </row>
    <row r="36" spans="1:10" s="38" customFormat="1" ht="30.75" customHeight="1">
      <c r="A36" s="241" t="s">
        <v>570</v>
      </c>
      <c r="B36" s="144"/>
      <c r="C36" s="264">
        <v>9</v>
      </c>
      <c r="D36" s="254">
        <v>0</v>
      </c>
      <c r="E36" s="264">
        <v>8</v>
      </c>
      <c r="F36" s="254">
        <v>0</v>
      </c>
      <c r="G36" s="254">
        <v>0</v>
      </c>
      <c r="H36" s="254">
        <v>0</v>
      </c>
      <c r="I36" s="254">
        <v>0</v>
      </c>
      <c r="J36" s="254">
        <v>0</v>
      </c>
    </row>
    <row r="37" spans="1:10" s="38" customFormat="1" ht="30.75" customHeight="1">
      <c r="A37" s="241" t="s">
        <v>571</v>
      </c>
      <c r="B37" s="144"/>
      <c r="C37" s="265">
        <v>30</v>
      </c>
      <c r="D37" s="254">
        <v>0</v>
      </c>
      <c r="E37" s="265">
        <v>0</v>
      </c>
      <c r="F37" s="254">
        <v>0</v>
      </c>
      <c r="G37" s="254">
        <v>0</v>
      </c>
      <c r="H37" s="254">
        <v>0</v>
      </c>
      <c r="I37" s="254">
        <v>0</v>
      </c>
      <c r="J37" s="254">
        <v>0</v>
      </c>
    </row>
    <row r="38" spans="1:10" s="38" customFormat="1" ht="40.5" customHeight="1">
      <c r="A38" s="241" t="s">
        <v>572</v>
      </c>
      <c r="B38" s="144"/>
      <c r="C38" s="265">
        <v>102</v>
      </c>
      <c r="D38" s="254">
        <v>0</v>
      </c>
      <c r="E38" s="265">
        <v>7</v>
      </c>
      <c r="F38" s="254">
        <v>0</v>
      </c>
      <c r="G38" s="254">
        <v>0</v>
      </c>
      <c r="H38" s="254">
        <v>0</v>
      </c>
      <c r="I38" s="254">
        <v>0</v>
      </c>
      <c r="J38" s="254">
        <v>0</v>
      </c>
    </row>
    <row r="39" spans="1:10" s="38" customFormat="1" ht="38.25" customHeight="1">
      <c r="A39" s="242" t="s">
        <v>573</v>
      </c>
      <c r="B39" s="144"/>
      <c r="C39" s="265">
        <v>101</v>
      </c>
      <c r="D39" s="254">
        <v>0</v>
      </c>
      <c r="E39" s="265">
        <v>0</v>
      </c>
      <c r="F39" s="254">
        <v>0</v>
      </c>
      <c r="G39" s="254">
        <v>0</v>
      </c>
      <c r="H39" s="254">
        <v>0</v>
      </c>
      <c r="I39" s="254">
        <v>0</v>
      </c>
      <c r="J39" s="254">
        <v>0</v>
      </c>
    </row>
    <row r="40" spans="1:10" s="38" customFormat="1" ht="30" customHeight="1">
      <c r="A40" s="240" t="s">
        <v>574</v>
      </c>
      <c r="B40" s="144"/>
      <c r="C40" s="264">
        <v>218</v>
      </c>
      <c r="D40" s="254">
        <v>0</v>
      </c>
      <c r="E40" s="264">
        <v>0</v>
      </c>
      <c r="F40" s="254">
        <v>0</v>
      </c>
      <c r="G40" s="254">
        <v>0</v>
      </c>
      <c r="H40" s="254">
        <v>0</v>
      </c>
      <c r="I40" s="254">
        <v>0</v>
      </c>
      <c r="J40" s="254">
        <v>0</v>
      </c>
    </row>
    <row r="41" spans="1:10" s="38" customFormat="1" ht="30" customHeight="1">
      <c r="A41" s="240" t="s">
        <v>575</v>
      </c>
      <c r="B41" s="144"/>
      <c r="C41" s="264">
        <v>9</v>
      </c>
      <c r="D41" s="254">
        <v>0</v>
      </c>
      <c r="E41" s="264">
        <v>0</v>
      </c>
      <c r="F41" s="254">
        <v>0</v>
      </c>
      <c r="G41" s="254">
        <v>0</v>
      </c>
      <c r="H41" s="254">
        <v>0</v>
      </c>
      <c r="I41" s="254">
        <v>0</v>
      </c>
      <c r="J41" s="254">
        <v>0</v>
      </c>
    </row>
    <row r="42" spans="1:10" s="38" customFormat="1" ht="30" customHeight="1">
      <c r="A42" s="468" t="s">
        <v>652</v>
      </c>
      <c r="B42" s="469"/>
      <c r="C42" s="470">
        <v>0</v>
      </c>
      <c r="D42" s="470">
        <v>0</v>
      </c>
      <c r="E42" s="473">
        <v>8</v>
      </c>
      <c r="F42" s="471"/>
      <c r="G42" s="471"/>
      <c r="H42" s="471"/>
      <c r="I42" s="471"/>
      <c r="J42" s="471"/>
    </row>
    <row r="43" spans="1:10" s="38" customFormat="1" ht="30" customHeight="1">
      <c r="A43" s="472" t="s">
        <v>653</v>
      </c>
      <c r="B43" s="469"/>
      <c r="C43" s="470">
        <v>0</v>
      </c>
      <c r="D43" s="470">
        <v>0</v>
      </c>
      <c r="E43" s="474">
        <v>21</v>
      </c>
      <c r="F43" s="471"/>
      <c r="G43" s="471"/>
      <c r="H43" s="471"/>
      <c r="I43" s="471"/>
      <c r="J43" s="471"/>
    </row>
    <row r="44" spans="1:10" s="38" customFormat="1" ht="30" customHeight="1">
      <c r="A44" s="472" t="s">
        <v>654</v>
      </c>
      <c r="B44" s="469"/>
      <c r="C44" s="470">
        <v>0</v>
      </c>
      <c r="D44" s="470">
        <v>0</v>
      </c>
      <c r="E44" s="474">
        <v>2</v>
      </c>
      <c r="F44" s="471"/>
      <c r="G44" s="471"/>
      <c r="H44" s="471"/>
      <c r="I44" s="471"/>
      <c r="J44" s="471"/>
    </row>
    <row r="45" spans="1:10" s="38" customFormat="1" ht="30" customHeight="1">
      <c r="A45" s="472" t="s">
        <v>655</v>
      </c>
      <c r="B45" s="469"/>
      <c r="C45" s="470">
        <v>0</v>
      </c>
      <c r="D45" s="470">
        <v>0</v>
      </c>
      <c r="E45" s="474">
        <v>3</v>
      </c>
      <c r="F45" s="471"/>
      <c r="G45" s="471"/>
      <c r="H45" s="471"/>
      <c r="I45" s="471"/>
      <c r="J45" s="471"/>
    </row>
    <row r="46" spans="1:10" s="38" customFormat="1" ht="30" customHeight="1">
      <c r="A46" s="472" t="s">
        <v>656</v>
      </c>
      <c r="B46" s="469"/>
      <c r="C46" s="470">
        <v>0</v>
      </c>
      <c r="D46" s="470">
        <v>0</v>
      </c>
      <c r="E46" s="474">
        <v>3</v>
      </c>
      <c r="F46" s="471"/>
      <c r="G46" s="471"/>
      <c r="H46" s="471"/>
      <c r="I46" s="471"/>
      <c r="J46" s="471"/>
    </row>
    <row r="47" spans="1:10" s="38" customFormat="1" ht="30" customHeight="1">
      <c r="A47" s="472" t="s">
        <v>657</v>
      </c>
      <c r="B47" s="469"/>
      <c r="C47" s="470">
        <v>0</v>
      </c>
      <c r="D47" s="470">
        <v>0</v>
      </c>
      <c r="E47" s="474">
        <v>2</v>
      </c>
      <c r="F47" s="471"/>
      <c r="G47" s="471"/>
      <c r="H47" s="471"/>
      <c r="I47" s="471"/>
      <c r="J47" s="471"/>
    </row>
    <row r="48" spans="1:10" s="38" customFormat="1" ht="30" customHeight="1">
      <c r="A48" s="472" t="s">
        <v>658</v>
      </c>
      <c r="B48" s="469"/>
      <c r="C48" s="470">
        <v>0</v>
      </c>
      <c r="D48" s="470">
        <v>0</v>
      </c>
      <c r="E48" s="474">
        <v>8</v>
      </c>
      <c r="F48" s="471"/>
      <c r="G48" s="471"/>
      <c r="H48" s="471"/>
      <c r="I48" s="471"/>
      <c r="J48" s="471"/>
    </row>
    <row r="49" spans="1:10" s="38" customFormat="1" ht="30" customHeight="1">
      <c r="A49" s="472" t="s">
        <v>659</v>
      </c>
      <c r="B49" s="469"/>
      <c r="C49" s="470">
        <v>0</v>
      </c>
      <c r="D49" s="470">
        <v>0</v>
      </c>
      <c r="E49" s="474">
        <v>1</v>
      </c>
      <c r="F49" s="471"/>
      <c r="G49" s="471"/>
      <c r="H49" s="471"/>
      <c r="I49" s="471"/>
      <c r="J49" s="471"/>
    </row>
    <row r="50" spans="1:10" s="38" customFormat="1" ht="30" customHeight="1">
      <c r="A50" s="472" t="s">
        <v>660</v>
      </c>
      <c r="B50" s="469"/>
      <c r="C50" s="470">
        <v>0</v>
      </c>
      <c r="D50" s="470">
        <v>0</v>
      </c>
      <c r="E50" s="474">
        <v>5</v>
      </c>
      <c r="F50" s="471"/>
      <c r="G50" s="471"/>
      <c r="H50" s="471"/>
      <c r="I50" s="471"/>
      <c r="J50" s="471"/>
    </row>
    <row r="51" spans="1:10" s="38" customFormat="1" ht="30" customHeight="1">
      <c r="A51" s="472" t="s">
        <v>661</v>
      </c>
      <c r="B51" s="469"/>
      <c r="C51" s="470">
        <v>0</v>
      </c>
      <c r="D51" s="470">
        <v>0</v>
      </c>
      <c r="E51" s="474">
        <v>1</v>
      </c>
      <c r="F51" s="471"/>
      <c r="G51" s="471"/>
      <c r="H51" s="471"/>
      <c r="I51" s="471"/>
      <c r="J51" s="471"/>
    </row>
    <row r="52" spans="1:10" s="38" customFormat="1" ht="30" customHeight="1">
      <c r="A52" s="472" t="s">
        <v>662</v>
      </c>
      <c r="B52" s="469"/>
      <c r="C52" s="470">
        <v>0</v>
      </c>
      <c r="D52" s="470">
        <v>0</v>
      </c>
      <c r="E52" s="474">
        <v>2</v>
      </c>
      <c r="F52" s="471"/>
      <c r="G52" s="471"/>
      <c r="H52" s="471"/>
      <c r="I52" s="471"/>
      <c r="J52" s="471"/>
    </row>
    <row r="53" spans="1:10" s="38" customFormat="1" ht="37.5" customHeight="1">
      <c r="A53" s="143" t="s">
        <v>3</v>
      </c>
      <c r="B53" s="144">
        <v>4040</v>
      </c>
      <c r="C53" s="254">
        <f>SUM(C54:C58)</f>
        <v>286</v>
      </c>
      <c r="D53" s="254">
        <v>0</v>
      </c>
      <c r="E53" s="254">
        <f>SUM(E54:E58)</f>
        <v>49</v>
      </c>
      <c r="F53" s="254">
        <f>SUM(G53:J53)</f>
        <v>0</v>
      </c>
      <c r="G53" s="254">
        <f>SUM(G58:G58)</f>
        <v>0</v>
      </c>
      <c r="H53" s="254">
        <f>SUM(H58:H58)</f>
        <v>0</v>
      </c>
      <c r="I53" s="254">
        <f>SUM(I58:I58)</f>
        <v>0</v>
      </c>
      <c r="J53" s="254">
        <f>SUM(J58:J58)</f>
        <v>0</v>
      </c>
    </row>
    <row r="54" spans="1:10" s="38" customFormat="1" ht="27.75" customHeight="1">
      <c r="A54" s="242" t="s">
        <v>527</v>
      </c>
      <c r="B54" s="245"/>
      <c r="C54" s="266">
        <v>2</v>
      </c>
      <c r="D54" s="263">
        <v>0</v>
      </c>
      <c r="E54" s="266">
        <v>0</v>
      </c>
      <c r="F54" s="254">
        <v>0</v>
      </c>
      <c r="G54" s="254">
        <v>0</v>
      </c>
      <c r="H54" s="254">
        <v>0</v>
      </c>
      <c r="I54" s="254">
        <v>0</v>
      </c>
      <c r="J54" s="254">
        <v>0</v>
      </c>
    </row>
    <row r="55" spans="1:10" s="38" customFormat="1" ht="30.75" customHeight="1">
      <c r="A55" s="242" t="s">
        <v>576</v>
      </c>
      <c r="B55" s="245"/>
      <c r="C55" s="266">
        <v>98</v>
      </c>
      <c r="D55" s="263">
        <v>0</v>
      </c>
      <c r="E55" s="266">
        <v>0</v>
      </c>
      <c r="F55" s="254">
        <v>0</v>
      </c>
      <c r="G55" s="254">
        <v>0</v>
      </c>
      <c r="H55" s="254">
        <v>0</v>
      </c>
      <c r="I55" s="254">
        <v>0</v>
      </c>
      <c r="J55" s="254">
        <v>0</v>
      </c>
    </row>
    <row r="56" spans="1:10" s="38" customFormat="1" ht="40.5" customHeight="1">
      <c r="A56" s="242" t="s">
        <v>577</v>
      </c>
      <c r="B56" s="245"/>
      <c r="C56" s="266">
        <v>98</v>
      </c>
      <c r="D56" s="263">
        <v>0</v>
      </c>
      <c r="E56" s="266">
        <v>0</v>
      </c>
      <c r="F56" s="254">
        <v>0</v>
      </c>
      <c r="G56" s="254">
        <v>0</v>
      </c>
      <c r="H56" s="254">
        <v>0</v>
      </c>
      <c r="I56" s="254">
        <v>0</v>
      </c>
      <c r="J56" s="254">
        <v>0</v>
      </c>
    </row>
    <row r="57" spans="1:10" s="38" customFormat="1" ht="47.25" customHeight="1">
      <c r="A57" s="242" t="s">
        <v>578</v>
      </c>
      <c r="B57" s="118"/>
      <c r="C57" s="266">
        <v>88</v>
      </c>
      <c r="D57" s="467">
        <v>0</v>
      </c>
      <c r="E57" s="266">
        <v>0</v>
      </c>
      <c r="F57" s="254">
        <v>0</v>
      </c>
      <c r="G57" s="254">
        <v>0</v>
      </c>
      <c r="H57" s="254">
        <v>0</v>
      </c>
      <c r="I57" s="254">
        <v>0</v>
      </c>
      <c r="J57" s="254">
        <v>0</v>
      </c>
    </row>
    <row r="58" spans="1:10" s="38" customFormat="1" ht="30" customHeight="1">
      <c r="A58" s="242" t="s">
        <v>663</v>
      </c>
      <c r="B58" s="118"/>
      <c r="C58" s="266">
        <v>0</v>
      </c>
      <c r="D58" s="449">
        <v>0</v>
      </c>
      <c r="E58" s="266">
        <v>49</v>
      </c>
      <c r="F58" s="254">
        <v>0</v>
      </c>
      <c r="G58" s="254">
        <v>0</v>
      </c>
      <c r="H58" s="254">
        <v>0</v>
      </c>
      <c r="I58" s="254">
        <v>0</v>
      </c>
      <c r="J58" s="254">
        <v>0</v>
      </c>
    </row>
    <row r="59" spans="1:10" s="38" customFormat="1" ht="57.75" customHeight="1">
      <c r="A59" s="143" t="s">
        <v>59</v>
      </c>
      <c r="B59" s="144">
        <v>4050</v>
      </c>
      <c r="C59" s="254">
        <f>SUM(C60:C65)</f>
        <v>368</v>
      </c>
      <c r="D59" s="254">
        <v>0</v>
      </c>
      <c r="E59" s="254">
        <f>SUM(E60:E65)</f>
        <v>110</v>
      </c>
      <c r="F59" s="254">
        <f t="shared" ref="F59:F67" si="2">SUM(G59:J59)</f>
        <v>0</v>
      </c>
      <c r="G59" s="254">
        <f>SUM(G65:G65)</f>
        <v>0</v>
      </c>
      <c r="H59" s="254">
        <f>SUM(H65:H65)</f>
        <v>0</v>
      </c>
      <c r="I59" s="254">
        <f>SUM(I65:I65)</f>
        <v>0</v>
      </c>
      <c r="J59" s="254">
        <f>SUM(J65:J65)</f>
        <v>0</v>
      </c>
    </row>
    <row r="60" spans="1:10" s="38" customFormat="1" ht="39" customHeight="1">
      <c r="A60" s="39" t="s">
        <v>641</v>
      </c>
      <c r="B60" s="118"/>
      <c r="C60" s="153">
        <v>154</v>
      </c>
      <c r="D60" s="254">
        <v>0</v>
      </c>
      <c r="E60" s="254">
        <v>0</v>
      </c>
      <c r="F60" s="254">
        <v>0</v>
      </c>
      <c r="G60" s="254">
        <v>0</v>
      </c>
      <c r="H60" s="254">
        <v>0</v>
      </c>
      <c r="I60" s="254">
        <v>0</v>
      </c>
      <c r="J60" s="254">
        <v>0</v>
      </c>
    </row>
    <row r="61" spans="1:10" s="38" customFormat="1" ht="31.5" customHeight="1">
      <c r="A61" s="243" t="s">
        <v>579</v>
      </c>
      <c r="B61" s="245"/>
      <c r="C61" s="266">
        <v>84</v>
      </c>
      <c r="D61" s="244">
        <v>0</v>
      </c>
      <c r="E61" s="266">
        <v>0</v>
      </c>
      <c r="F61" s="244">
        <v>0</v>
      </c>
      <c r="G61" s="244">
        <v>0</v>
      </c>
      <c r="H61" s="244">
        <v>0</v>
      </c>
      <c r="I61" s="244">
        <v>0</v>
      </c>
      <c r="J61" s="244">
        <v>0</v>
      </c>
    </row>
    <row r="62" spans="1:10" s="38" customFormat="1" ht="29.25" customHeight="1">
      <c r="A62" s="243" t="s">
        <v>580</v>
      </c>
      <c r="B62" s="245"/>
      <c r="C62" s="266">
        <v>88</v>
      </c>
      <c r="D62" s="244">
        <v>0</v>
      </c>
      <c r="E62" s="266">
        <v>0</v>
      </c>
      <c r="F62" s="244">
        <v>0</v>
      </c>
      <c r="G62" s="244">
        <v>0</v>
      </c>
      <c r="H62" s="244">
        <v>0</v>
      </c>
      <c r="I62" s="244">
        <v>0</v>
      </c>
      <c r="J62" s="244">
        <v>0</v>
      </c>
    </row>
    <row r="63" spans="1:10" s="38" customFormat="1" ht="35.25" customHeight="1">
      <c r="A63" s="242" t="s">
        <v>581</v>
      </c>
      <c r="B63" s="245"/>
      <c r="C63" s="266">
        <v>33</v>
      </c>
      <c r="D63" s="244">
        <v>0</v>
      </c>
      <c r="E63" s="266">
        <v>0</v>
      </c>
      <c r="F63" s="244">
        <v>0</v>
      </c>
      <c r="G63" s="244">
        <v>0</v>
      </c>
      <c r="H63" s="244">
        <v>0</v>
      </c>
      <c r="I63" s="244">
        <v>0</v>
      </c>
      <c r="J63" s="244">
        <v>0</v>
      </c>
    </row>
    <row r="64" spans="1:10" s="38" customFormat="1" ht="35.25" customHeight="1">
      <c r="A64" s="242" t="s">
        <v>582</v>
      </c>
      <c r="B64" s="118"/>
      <c r="C64" s="266">
        <v>9</v>
      </c>
      <c r="D64" s="495"/>
      <c r="E64" s="494"/>
      <c r="F64" s="495"/>
      <c r="G64" s="495"/>
      <c r="H64" s="495"/>
      <c r="I64" s="495"/>
      <c r="J64" s="495"/>
    </row>
    <row r="65" spans="1:10" s="38" customFormat="1" ht="38.25" customHeight="1">
      <c r="A65" s="242" t="s">
        <v>664</v>
      </c>
      <c r="B65" s="160"/>
      <c r="C65" s="151">
        <v>0</v>
      </c>
      <c r="D65" s="488">
        <v>0</v>
      </c>
      <c r="E65" s="151">
        <v>110</v>
      </c>
      <c r="F65" s="244">
        <v>0</v>
      </c>
      <c r="G65" s="244">
        <v>0</v>
      </c>
      <c r="H65" s="244">
        <v>0</v>
      </c>
      <c r="I65" s="244">
        <v>0</v>
      </c>
      <c r="J65" s="244">
        <v>0</v>
      </c>
    </row>
    <row r="66" spans="1:10" s="38" customFormat="1" ht="41.25" hidden="1" customHeight="1">
      <c r="A66" s="143" t="s">
        <v>271</v>
      </c>
      <c r="B66" s="144">
        <v>4060</v>
      </c>
      <c r="C66" s="254">
        <f>SUM(C67:C67)</f>
        <v>0</v>
      </c>
      <c r="D66" s="451">
        <v>0</v>
      </c>
      <c r="E66" s="255">
        <f>SUM(E67:E67)</f>
        <v>0</v>
      </c>
      <c r="F66" s="254">
        <f t="shared" si="2"/>
        <v>0</v>
      </c>
      <c r="G66" s="254">
        <f>SUM(G67:G67)</f>
        <v>0</v>
      </c>
      <c r="H66" s="254">
        <f>SUM(H67:H67)</f>
        <v>0</v>
      </c>
      <c r="I66" s="254">
        <f>SUM(I67:I67)</f>
        <v>0</v>
      </c>
      <c r="J66" s="254">
        <f>SUM(J67:J67)</f>
        <v>0</v>
      </c>
    </row>
    <row r="67" spans="1:10" ht="42.75" hidden="1" customHeight="1">
      <c r="A67" s="242"/>
      <c r="B67" s="160"/>
      <c r="C67" s="151">
        <v>0</v>
      </c>
      <c r="D67" s="451">
        <v>0</v>
      </c>
      <c r="E67" s="151"/>
      <c r="F67" s="254">
        <f t="shared" si="2"/>
        <v>0</v>
      </c>
      <c r="G67" s="256"/>
      <c r="H67" s="256"/>
      <c r="I67" s="274"/>
      <c r="J67" s="274"/>
    </row>
    <row r="68" spans="1:10" ht="26.25" customHeight="1">
      <c r="A68" s="105"/>
      <c r="B68" s="106"/>
      <c r="C68" s="270"/>
      <c r="D68" s="271"/>
      <c r="E68" s="271"/>
      <c r="F68" s="271"/>
      <c r="G68" s="271"/>
      <c r="H68" s="271"/>
    </row>
    <row r="69" spans="1:10">
      <c r="A69" s="98" t="s">
        <v>585</v>
      </c>
      <c r="B69" s="21"/>
      <c r="C69" s="645" t="s">
        <v>86</v>
      </c>
      <c r="D69" s="645"/>
      <c r="E69" s="267"/>
      <c r="F69" s="268"/>
      <c r="G69" s="524" t="s">
        <v>605</v>
      </c>
      <c r="H69" s="524"/>
      <c r="I69" s="524"/>
    </row>
    <row r="70" spans="1:10">
      <c r="A70" s="229" t="s">
        <v>367</v>
      </c>
      <c r="B70" s="138"/>
      <c r="C70" s="646" t="s">
        <v>404</v>
      </c>
      <c r="D70" s="646"/>
      <c r="E70" s="269"/>
      <c r="F70" s="40"/>
      <c r="G70" s="639" t="s">
        <v>83</v>
      </c>
      <c r="H70" s="639"/>
      <c r="I70" s="639"/>
    </row>
    <row r="71" spans="1:10">
      <c r="A71" s="105"/>
      <c r="B71" s="106"/>
      <c r="C71" s="270"/>
      <c r="D71" s="271"/>
      <c r="E71" s="271"/>
      <c r="F71" s="271"/>
      <c r="G71" s="271"/>
      <c r="H71" s="271"/>
    </row>
    <row r="72" spans="1:10">
      <c r="A72" s="105"/>
      <c r="B72" s="106"/>
      <c r="C72" s="270"/>
      <c r="D72" s="271"/>
      <c r="E72" s="271"/>
      <c r="F72" s="271"/>
      <c r="G72" s="271"/>
      <c r="H72" s="271"/>
    </row>
    <row r="73" spans="1:10">
      <c r="A73" s="105"/>
      <c r="B73" s="106"/>
      <c r="C73" s="270"/>
      <c r="D73" s="271"/>
      <c r="E73" s="271"/>
      <c r="F73" s="271"/>
      <c r="G73" s="271"/>
      <c r="H73" s="271"/>
    </row>
    <row r="74" spans="1:10">
      <c r="A74" s="105"/>
      <c r="B74" s="106"/>
      <c r="C74" s="270"/>
      <c r="D74" s="271"/>
      <c r="E74" s="271"/>
      <c r="F74" s="271"/>
      <c r="G74" s="271"/>
      <c r="H74" s="271"/>
    </row>
    <row r="75" spans="1:10">
      <c r="A75" s="105"/>
      <c r="B75" s="106"/>
      <c r="C75" s="270"/>
      <c r="D75" s="271"/>
      <c r="E75" s="271"/>
      <c r="F75" s="271"/>
      <c r="G75" s="271"/>
      <c r="H75" s="271"/>
    </row>
    <row r="76" spans="1:10">
      <c r="A76" s="105"/>
      <c r="B76" s="106"/>
      <c r="C76" s="270"/>
      <c r="D76" s="271"/>
      <c r="E76" s="271"/>
      <c r="F76" s="271"/>
      <c r="G76" s="271"/>
      <c r="H76" s="271"/>
    </row>
    <row r="77" spans="1:10">
      <c r="A77" s="105"/>
      <c r="B77" s="106"/>
      <c r="C77" s="270"/>
      <c r="D77" s="271"/>
      <c r="E77" s="271"/>
      <c r="F77" s="271"/>
      <c r="G77" s="271"/>
      <c r="H77" s="271"/>
    </row>
    <row r="78" spans="1:10">
      <c r="A78" s="105"/>
      <c r="B78" s="106"/>
      <c r="C78" s="270"/>
      <c r="D78" s="271"/>
      <c r="E78" s="271"/>
      <c r="F78" s="271"/>
      <c r="G78" s="271"/>
      <c r="H78" s="271"/>
    </row>
    <row r="79" spans="1:10">
      <c r="A79" s="105"/>
      <c r="B79" s="106"/>
      <c r="C79" s="270"/>
      <c r="D79" s="271"/>
      <c r="E79" s="271"/>
      <c r="F79" s="271"/>
      <c r="G79" s="271"/>
      <c r="H79" s="271"/>
    </row>
    <row r="80" spans="1:10">
      <c r="A80" s="105"/>
      <c r="B80" s="106"/>
      <c r="C80" s="270"/>
      <c r="D80" s="271"/>
      <c r="E80" s="271"/>
      <c r="F80" s="271"/>
      <c r="G80" s="271"/>
      <c r="H80" s="271"/>
    </row>
    <row r="81" spans="1:8">
      <c r="A81" s="105"/>
      <c r="B81" s="106"/>
      <c r="C81" s="270"/>
      <c r="D81" s="271"/>
      <c r="E81" s="271"/>
      <c r="F81" s="271"/>
      <c r="G81" s="271"/>
      <c r="H81" s="271"/>
    </row>
    <row r="82" spans="1:8">
      <c r="A82" s="105"/>
      <c r="B82" s="106"/>
      <c r="C82" s="270"/>
      <c r="D82" s="271"/>
      <c r="E82" s="271"/>
      <c r="F82" s="271"/>
      <c r="G82" s="271"/>
      <c r="H82" s="271"/>
    </row>
    <row r="83" spans="1:8">
      <c r="A83" s="105"/>
      <c r="B83" s="106"/>
      <c r="C83" s="270"/>
      <c r="D83" s="271"/>
      <c r="E83" s="271"/>
      <c r="F83" s="271"/>
      <c r="G83" s="271"/>
      <c r="H83" s="271"/>
    </row>
    <row r="84" spans="1:8">
      <c r="A84" s="105"/>
      <c r="B84" s="106"/>
      <c r="C84" s="270"/>
      <c r="D84" s="271"/>
      <c r="E84" s="271"/>
      <c r="F84" s="271"/>
      <c r="G84" s="271"/>
      <c r="H84" s="271"/>
    </row>
    <row r="85" spans="1:8">
      <c r="A85" s="105"/>
      <c r="B85" s="106"/>
      <c r="C85" s="270"/>
      <c r="D85" s="271"/>
      <c r="E85" s="271"/>
      <c r="F85" s="271"/>
      <c r="G85" s="271"/>
      <c r="H85" s="271"/>
    </row>
    <row r="86" spans="1:8">
      <c r="A86" s="105"/>
      <c r="B86" s="106"/>
      <c r="C86" s="270"/>
      <c r="D86" s="271"/>
      <c r="E86" s="271"/>
      <c r="F86" s="271"/>
      <c r="G86" s="271"/>
      <c r="H86" s="271"/>
    </row>
    <row r="87" spans="1:8">
      <c r="A87" s="105"/>
      <c r="B87" s="106"/>
      <c r="C87" s="270"/>
      <c r="D87" s="271"/>
      <c r="E87" s="271"/>
      <c r="F87" s="271"/>
      <c r="G87" s="271"/>
      <c r="H87" s="271"/>
    </row>
    <row r="88" spans="1:8">
      <c r="A88" s="105"/>
      <c r="B88" s="106"/>
      <c r="C88" s="270"/>
      <c r="D88" s="271"/>
      <c r="E88" s="271"/>
      <c r="F88" s="271"/>
      <c r="G88" s="271"/>
      <c r="H88" s="271"/>
    </row>
    <row r="89" spans="1:8">
      <c r="A89" s="105"/>
      <c r="B89" s="106"/>
      <c r="C89" s="270"/>
      <c r="D89" s="271"/>
      <c r="E89" s="271"/>
      <c r="F89" s="271"/>
      <c r="G89" s="271"/>
      <c r="H89" s="271"/>
    </row>
    <row r="90" spans="1:8">
      <c r="A90" s="105"/>
      <c r="B90" s="106"/>
      <c r="C90" s="270"/>
      <c r="D90" s="271"/>
      <c r="E90" s="271"/>
      <c r="F90" s="271"/>
      <c r="G90" s="271"/>
      <c r="H90" s="271"/>
    </row>
    <row r="91" spans="1:8">
      <c r="A91" s="105"/>
      <c r="B91" s="106"/>
      <c r="C91" s="270"/>
      <c r="D91" s="271"/>
      <c r="E91" s="271"/>
      <c r="F91" s="271"/>
      <c r="G91" s="271"/>
      <c r="H91" s="271"/>
    </row>
    <row r="92" spans="1:8">
      <c r="A92" s="105"/>
      <c r="B92" s="106"/>
      <c r="C92" s="270"/>
      <c r="D92" s="271"/>
      <c r="E92" s="271"/>
      <c r="F92" s="271"/>
      <c r="G92" s="271"/>
      <c r="H92" s="271"/>
    </row>
    <row r="93" spans="1:8">
      <c r="A93" s="105"/>
      <c r="B93" s="106"/>
      <c r="C93" s="270"/>
      <c r="D93" s="271"/>
      <c r="E93" s="271"/>
      <c r="F93" s="271"/>
      <c r="G93" s="271"/>
      <c r="H93" s="271"/>
    </row>
    <row r="94" spans="1:8">
      <c r="A94" s="105"/>
      <c r="B94" s="106"/>
      <c r="C94" s="270"/>
      <c r="D94" s="271"/>
      <c r="E94" s="271"/>
      <c r="F94" s="271"/>
      <c r="G94" s="271"/>
      <c r="H94" s="271"/>
    </row>
    <row r="95" spans="1:8">
      <c r="A95" s="105"/>
      <c r="B95" s="106"/>
      <c r="C95" s="270"/>
      <c r="D95" s="271"/>
      <c r="E95" s="271"/>
      <c r="F95" s="271"/>
      <c r="G95" s="271"/>
      <c r="H95" s="271"/>
    </row>
    <row r="96" spans="1:8">
      <c r="A96" s="105"/>
      <c r="B96" s="106"/>
      <c r="C96" s="270"/>
      <c r="D96" s="271"/>
      <c r="E96" s="271"/>
      <c r="F96" s="271"/>
      <c r="G96" s="271"/>
      <c r="H96" s="271"/>
    </row>
    <row r="97" spans="1:8">
      <c r="A97" s="105"/>
      <c r="B97" s="106"/>
      <c r="C97" s="270"/>
      <c r="D97" s="271"/>
      <c r="E97" s="271"/>
      <c r="F97" s="271"/>
      <c r="G97" s="271"/>
      <c r="H97" s="271"/>
    </row>
    <row r="98" spans="1:8">
      <c r="A98" s="105"/>
      <c r="B98" s="106"/>
      <c r="C98" s="270"/>
      <c r="D98" s="271"/>
      <c r="E98" s="271"/>
      <c r="F98" s="271"/>
      <c r="G98" s="271"/>
      <c r="H98" s="271"/>
    </row>
    <row r="99" spans="1:8">
      <c r="A99" s="105"/>
      <c r="B99" s="106"/>
      <c r="C99" s="270"/>
      <c r="D99" s="271"/>
      <c r="E99" s="271"/>
      <c r="F99" s="271"/>
      <c r="G99" s="271"/>
      <c r="H99" s="271"/>
    </row>
    <row r="100" spans="1:8">
      <c r="A100" s="105"/>
      <c r="B100" s="106"/>
      <c r="C100" s="270"/>
      <c r="D100" s="271"/>
      <c r="E100" s="271"/>
      <c r="F100" s="271"/>
      <c r="G100" s="271"/>
      <c r="H100" s="271"/>
    </row>
    <row r="101" spans="1:8">
      <c r="A101" s="105"/>
      <c r="B101" s="106"/>
      <c r="C101" s="270"/>
      <c r="D101" s="271"/>
      <c r="E101" s="271"/>
      <c r="F101" s="271"/>
      <c r="G101" s="271"/>
      <c r="H101" s="271"/>
    </row>
    <row r="102" spans="1:8">
      <c r="A102" s="105"/>
      <c r="C102" s="272"/>
      <c r="D102" s="273"/>
      <c r="E102" s="273"/>
      <c r="F102" s="273"/>
      <c r="G102" s="273"/>
      <c r="H102" s="273"/>
    </row>
    <row r="103" spans="1:8">
      <c r="A103" s="111"/>
      <c r="C103" s="272"/>
      <c r="D103" s="273"/>
      <c r="E103" s="273"/>
      <c r="F103" s="273"/>
      <c r="G103" s="273"/>
      <c r="H103" s="273"/>
    </row>
    <row r="104" spans="1:8">
      <c r="A104" s="111"/>
      <c r="C104" s="272"/>
      <c r="D104" s="273"/>
      <c r="E104" s="273"/>
      <c r="F104" s="273"/>
      <c r="G104" s="273"/>
      <c r="H104" s="273"/>
    </row>
    <row r="105" spans="1:8">
      <c r="A105" s="111"/>
      <c r="C105" s="272"/>
      <c r="D105" s="273"/>
      <c r="E105" s="273"/>
      <c r="F105" s="273"/>
      <c r="G105" s="273"/>
      <c r="H105" s="273"/>
    </row>
    <row r="106" spans="1:8">
      <c r="A106" s="111"/>
      <c r="C106" s="272"/>
      <c r="D106" s="273"/>
      <c r="E106" s="273"/>
      <c r="F106" s="273"/>
      <c r="G106" s="273"/>
      <c r="H106" s="273"/>
    </row>
    <row r="107" spans="1:8">
      <c r="A107" s="111"/>
      <c r="C107" s="272"/>
      <c r="D107" s="273"/>
      <c r="E107" s="273"/>
      <c r="F107" s="273"/>
      <c r="G107" s="273"/>
      <c r="H107" s="273"/>
    </row>
    <row r="108" spans="1:8">
      <c r="A108" s="111"/>
      <c r="C108" s="272"/>
      <c r="D108" s="273"/>
      <c r="E108" s="273"/>
      <c r="F108" s="273"/>
      <c r="G108" s="273"/>
      <c r="H108" s="273"/>
    </row>
    <row r="109" spans="1:8">
      <c r="A109" s="111"/>
      <c r="C109" s="272"/>
      <c r="D109" s="273"/>
      <c r="E109" s="273"/>
      <c r="F109" s="273"/>
      <c r="G109" s="273"/>
      <c r="H109" s="273"/>
    </row>
    <row r="110" spans="1:8">
      <c r="A110" s="111"/>
      <c r="C110" s="272"/>
      <c r="D110" s="273"/>
      <c r="E110" s="273"/>
      <c r="F110" s="273"/>
      <c r="G110" s="273"/>
      <c r="H110" s="273"/>
    </row>
    <row r="111" spans="1:8">
      <c r="A111" s="111"/>
      <c r="C111" s="272"/>
      <c r="D111" s="273"/>
      <c r="E111" s="273"/>
      <c r="F111" s="273"/>
      <c r="G111" s="273"/>
      <c r="H111" s="273"/>
    </row>
    <row r="112" spans="1:8">
      <c r="A112" s="111"/>
      <c r="C112" s="272"/>
      <c r="D112" s="273"/>
      <c r="E112" s="273"/>
      <c r="F112" s="273"/>
      <c r="G112" s="273"/>
      <c r="H112" s="273"/>
    </row>
    <row r="113" spans="1:8">
      <c r="A113" s="111"/>
      <c r="C113" s="272"/>
      <c r="D113" s="273"/>
      <c r="E113" s="273"/>
      <c r="F113" s="273"/>
      <c r="G113" s="273"/>
      <c r="H113" s="273"/>
    </row>
    <row r="114" spans="1:8">
      <c r="A114" s="111"/>
      <c r="C114" s="272"/>
      <c r="D114" s="273"/>
      <c r="E114" s="273"/>
      <c r="F114" s="273"/>
      <c r="G114" s="273"/>
      <c r="H114" s="273"/>
    </row>
    <row r="115" spans="1:8">
      <c r="A115" s="111"/>
      <c r="C115" s="272"/>
      <c r="D115" s="273"/>
      <c r="E115" s="273"/>
      <c r="F115" s="273"/>
      <c r="G115" s="273"/>
      <c r="H115" s="273"/>
    </row>
    <row r="116" spans="1:8">
      <c r="A116" s="111"/>
      <c r="C116" s="272"/>
      <c r="D116" s="273"/>
      <c r="E116" s="273"/>
      <c r="F116" s="273"/>
      <c r="G116" s="273"/>
      <c r="H116" s="273"/>
    </row>
    <row r="117" spans="1:8">
      <c r="A117" s="111"/>
      <c r="C117" s="272"/>
      <c r="D117" s="273"/>
      <c r="E117" s="273"/>
      <c r="F117" s="273"/>
      <c r="G117" s="273"/>
      <c r="H117" s="273"/>
    </row>
    <row r="118" spans="1:8">
      <c r="A118" s="111"/>
      <c r="C118" s="272"/>
      <c r="D118" s="273"/>
      <c r="E118" s="273"/>
      <c r="F118" s="273"/>
      <c r="G118" s="273"/>
      <c r="H118" s="273"/>
    </row>
    <row r="119" spans="1:8">
      <c r="A119" s="111"/>
      <c r="C119" s="272"/>
      <c r="D119" s="273"/>
      <c r="E119" s="273"/>
      <c r="F119" s="273"/>
      <c r="G119" s="273"/>
      <c r="H119" s="273"/>
    </row>
    <row r="120" spans="1:8">
      <c r="A120" s="111"/>
      <c r="C120" s="272"/>
      <c r="D120" s="273"/>
      <c r="E120" s="273"/>
      <c r="F120" s="273"/>
      <c r="G120" s="273"/>
      <c r="H120" s="273"/>
    </row>
    <row r="121" spans="1:8">
      <c r="A121" s="111"/>
      <c r="C121" s="272"/>
      <c r="D121" s="273"/>
      <c r="E121" s="273"/>
      <c r="F121" s="273"/>
      <c r="G121" s="273"/>
      <c r="H121" s="273"/>
    </row>
    <row r="122" spans="1:8">
      <c r="A122" s="111"/>
      <c r="C122" s="272"/>
      <c r="D122" s="273"/>
      <c r="E122" s="273"/>
      <c r="F122" s="273"/>
      <c r="G122" s="273"/>
      <c r="H122" s="273"/>
    </row>
    <row r="123" spans="1:8">
      <c r="A123" s="111"/>
      <c r="C123" s="272"/>
      <c r="D123" s="273"/>
      <c r="E123" s="273"/>
      <c r="F123" s="273"/>
      <c r="G123" s="273"/>
      <c r="H123" s="273"/>
    </row>
    <row r="124" spans="1:8">
      <c r="A124" s="111"/>
      <c r="C124" s="272"/>
      <c r="D124" s="273"/>
      <c r="E124" s="273"/>
      <c r="F124" s="273"/>
      <c r="G124" s="273"/>
      <c r="H124" s="273"/>
    </row>
    <row r="125" spans="1:8">
      <c r="A125" s="111"/>
    </row>
    <row r="126" spans="1:8">
      <c r="A126" s="112"/>
    </row>
    <row r="127" spans="1:8">
      <c r="A127" s="112"/>
    </row>
    <row r="128" spans="1:8">
      <c r="A128" s="112"/>
    </row>
    <row r="129" spans="1:15">
      <c r="A129" s="112"/>
    </row>
    <row r="130" spans="1:15" s="149" customFormat="1">
      <c r="A130" s="112"/>
      <c r="C130" s="253"/>
      <c r="D130" s="253"/>
      <c r="E130" s="253"/>
      <c r="F130" s="253"/>
      <c r="G130" s="41"/>
      <c r="H130" s="41"/>
      <c r="I130" s="41"/>
      <c r="J130" s="41"/>
      <c r="K130" s="3"/>
      <c r="L130" s="3"/>
      <c r="M130" s="3"/>
      <c r="N130" s="3"/>
      <c r="O130" s="3"/>
    </row>
    <row r="131" spans="1:15" s="149" customFormat="1">
      <c r="A131" s="112"/>
      <c r="C131" s="253"/>
      <c r="D131" s="253"/>
      <c r="E131" s="253"/>
      <c r="F131" s="253"/>
      <c r="G131" s="41"/>
      <c r="H131" s="41"/>
      <c r="I131" s="41"/>
      <c r="J131" s="41"/>
      <c r="K131" s="3"/>
      <c r="L131" s="3"/>
      <c r="M131" s="3"/>
      <c r="N131" s="3"/>
      <c r="O131" s="3"/>
    </row>
    <row r="132" spans="1:15" s="149" customFormat="1">
      <c r="A132" s="112"/>
      <c r="C132" s="253"/>
      <c r="D132" s="253"/>
      <c r="E132" s="253"/>
      <c r="F132" s="253"/>
      <c r="G132" s="41"/>
      <c r="H132" s="41"/>
      <c r="I132" s="41"/>
      <c r="J132" s="41"/>
      <c r="K132" s="3"/>
      <c r="L132" s="3"/>
      <c r="M132" s="3"/>
      <c r="N132" s="3"/>
      <c r="O132" s="3"/>
    </row>
    <row r="133" spans="1:15" s="149" customFormat="1">
      <c r="A133" s="112"/>
      <c r="C133" s="253"/>
      <c r="D133" s="253"/>
      <c r="E133" s="253"/>
      <c r="F133" s="253"/>
      <c r="G133" s="41"/>
      <c r="H133" s="41"/>
      <c r="I133" s="41"/>
      <c r="J133" s="41"/>
      <c r="K133" s="3"/>
      <c r="L133" s="3"/>
      <c r="M133" s="3"/>
      <c r="N133" s="3"/>
      <c r="O133" s="3"/>
    </row>
    <row r="134" spans="1:15" s="149" customFormat="1">
      <c r="A134" s="112"/>
      <c r="C134" s="253"/>
      <c r="D134" s="253"/>
      <c r="E134" s="253"/>
      <c r="F134" s="253"/>
      <c r="G134" s="41"/>
      <c r="H134" s="41"/>
      <c r="I134" s="41"/>
      <c r="J134" s="41"/>
      <c r="K134" s="3"/>
      <c r="L134" s="3"/>
      <c r="M134" s="3"/>
      <c r="N134" s="3"/>
      <c r="O134" s="3"/>
    </row>
    <row r="135" spans="1:15" s="149" customFormat="1">
      <c r="A135" s="112"/>
      <c r="C135" s="253"/>
      <c r="D135" s="253"/>
      <c r="E135" s="253"/>
      <c r="F135" s="253"/>
      <c r="G135" s="41"/>
      <c r="H135" s="41"/>
      <c r="I135" s="41"/>
      <c r="J135" s="41"/>
      <c r="K135" s="3"/>
      <c r="L135" s="3"/>
      <c r="M135" s="3"/>
      <c r="N135" s="3"/>
      <c r="O135" s="3"/>
    </row>
    <row r="136" spans="1:15" s="149" customFormat="1">
      <c r="A136" s="112"/>
      <c r="C136" s="253"/>
      <c r="D136" s="253"/>
      <c r="E136" s="253"/>
      <c r="F136" s="253"/>
      <c r="G136" s="41"/>
      <c r="H136" s="41"/>
      <c r="I136" s="41"/>
      <c r="J136" s="41"/>
      <c r="K136" s="3"/>
      <c r="L136" s="3"/>
      <c r="M136" s="3"/>
      <c r="N136" s="3"/>
      <c r="O136" s="3"/>
    </row>
    <row r="137" spans="1:15" s="149" customFormat="1">
      <c r="A137" s="112"/>
      <c r="C137" s="253"/>
      <c r="D137" s="253"/>
      <c r="E137" s="253"/>
      <c r="F137" s="253"/>
      <c r="G137" s="41"/>
      <c r="H137" s="41"/>
      <c r="I137" s="41"/>
      <c r="J137" s="41"/>
      <c r="K137" s="3"/>
      <c r="L137" s="3"/>
      <c r="M137" s="3"/>
      <c r="N137" s="3"/>
      <c r="O137" s="3"/>
    </row>
    <row r="138" spans="1:15" s="149" customFormat="1">
      <c r="A138" s="112"/>
      <c r="C138" s="253"/>
      <c r="D138" s="253"/>
      <c r="E138" s="253"/>
      <c r="F138" s="253"/>
      <c r="G138" s="41"/>
      <c r="H138" s="41"/>
      <c r="I138" s="41"/>
      <c r="J138" s="41"/>
      <c r="K138" s="3"/>
      <c r="L138" s="3"/>
      <c r="M138" s="3"/>
      <c r="N138" s="3"/>
      <c r="O138" s="3"/>
    </row>
    <row r="139" spans="1:15" s="149" customFormat="1">
      <c r="A139" s="112"/>
      <c r="C139" s="253"/>
      <c r="D139" s="253"/>
      <c r="E139" s="253"/>
      <c r="F139" s="253"/>
      <c r="G139" s="41"/>
      <c r="H139" s="41"/>
      <c r="I139" s="41"/>
      <c r="J139" s="41"/>
      <c r="K139" s="3"/>
      <c r="L139" s="3"/>
      <c r="M139" s="3"/>
      <c r="N139" s="3"/>
      <c r="O139" s="3"/>
    </row>
    <row r="140" spans="1:15" s="149" customFormat="1">
      <c r="A140" s="112"/>
      <c r="C140" s="253"/>
      <c r="D140" s="253"/>
      <c r="E140" s="253"/>
      <c r="F140" s="253"/>
      <c r="G140" s="41"/>
      <c r="H140" s="41"/>
      <c r="I140" s="41"/>
      <c r="J140" s="41"/>
      <c r="K140" s="3"/>
      <c r="L140" s="3"/>
      <c r="M140" s="3"/>
      <c r="N140" s="3"/>
      <c r="O140" s="3"/>
    </row>
    <row r="141" spans="1:15" s="149" customFormat="1">
      <c r="A141" s="112"/>
      <c r="C141" s="253"/>
      <c r="D141" s="253"/>
      <c r="E141" s="253"/>
      <c r="F141" s="253"/>
      <c r="G141" s="41"/>
      <c r="H141" s="41"/>
      <c r="I141" s="41"/>
      <c r="J141" s="41"/>
      <c r="K141" s="3"/>
      <c r="L141" s="3"/>
      <c r="M141" s="3"/>
      <c r="N141" s="3"/>
      <c r="O141" s="3"/>
    </row>
    <row r="142" spans="1:15" s="149" customFormat="1">
      <c r="A142" s="112"/>
      <c r="C142" s="253"/>
      <c r="D142" s="253"/>
      <c r="E142" s="253"/>
      <c r="F142" s="253"/>
      <c r="G142" s="41"/>
      <c r="H142" s="41"/>
      <c r="I142" s="41"/>
      <c r="J142" s="41"/>
      <c r="K142" s="3"/>
      <c r="L142" s="3"/>
      <c r="M142" s="3"/>
      <c r="N142" s="3"/>
      <c r="O142" s="3"/>
    </row>
    <row r="143" spans="1:15" s="149" customFormat="1">
      <c r="A143" s="112"/>
      <c r="C143" s="253"/>
      <c r="D143" s="253"/>
      <c r="E143" s="253"/>
      <c r="F143" s="253"/>
      <c r="G143" s="41"/>
      <c r="H143" s="41"/>
      <c r="I143" s="41"/>
      <c r="J143" s="41"/>
      <c r="K143" s="3"/>
      <c r="L143" s="3"/>
      <c r="M143" s="3"/>
      <c r="N143" s="3"/>
      <c r="O143" s="3"/>
    </row>
    <row r="144" spans="1:15" s="149" customFormat="1">
      <c r="A144" s="112"/>
      <c r="C144" s="253"/>
      <c r="D144" s="253"/>
      <c r="E144" s="253"/>
      <c r="F144" s="253"/>
      <c r="G144" s="41"/>
      <c r="H144" s="41"/>
      <c r="I144" s="41"/>
      <c r="J144" s="41"/>
      <c r="K144" s="3"/>
      <c r="L144" s="3"/>
      <c r="M144" s="3"/>
      <c r="N144" s="3"/>
      <c r="O144" s="3"/>
    </row>
    <row r="145" spans="1:15" s="149" customFormat="1">
      <c r="A145" s="112"/>
      <c r="C145" s="253"/>
      <c r="D145" s="253"/>
      <c r="E145" s="253"/>
      <c r="F145" s="253"/>
      <c r="G145" s="41"/>
      <c r="H145" s="41"/>
      <c r="I145" s="41"/>
      <c r="J145" s="41"/>
      <c r="K145" s="3"/>
      <c r="L145" s="3"/>
      <c r="M145" s="3"/>
      <c r="N145" s="3"/>
      <c r="O145" s="3"/>
    </row>
    <row r="146" spans="1:15" s="149" customFormat="1">
      <c r="A146" s="112"/>
      <c r="C146" s="253"/>
      <c r="D146" s="253"/>
      <c r="E146" s="253"/>
      <c r="F146" s="253"/>
      <c r="G146" s="41"/>
      <c r="H146" s="41"/>
      <c r="I146" s="41"/>
      <c r="J146" s="41"/>
      <c r="K146" s="3"/>
      <c r="L146" s="3"/>
      <c r="M146" s="3"/>
      <c r="N146" s="3"/>
      <c r="O146" s="3"/>
    </row>
    <row r="147" spans="1:15" s="149" customFormat="1">
      <c r="A147" s="112"/>
      <c r="C147" s="253"/>
      <c r="D147" s="253"/>
      <c r="E147" s="253"/>
      <c r="F147" s="253"/>
      <c r="G147" s="41"/>
      <c r="H147" s="41"/>
      <c r="I147" s="41"/>
      <c r="J147" s="41"/>
      <c r="K147" s="3"/>
      <c r="L147" s="3"/>
      <c r="M147" s="3"/>
      <c r="N147" s="3"/>
      <c r="O147" s="3"/>
    </row>
    <row r="148" spans="1:15" s="149" customFormat="1">
      <c r="A148" s="112"/>
      <c r="C148" s="253"/>
      <c r="D148" s="253"/>
      <c r="E148" s="253"/>
      <c r="F148" s="253"/>
      <c r="G148" s="41"/>
      <c r="H148" s="41"/>
      <c r="I148" s="41"/>
      <c r="J148" s="41"/>
      <c r="K148" s="3"/>
      <c r="L148" s="3"/>
      <c r="M148" s="3"/>
      <c r="N148" s="3"/>
      <c r="O148" s="3"/>
    </row>
    <row r="149" spans="1:15" s="149" customFormat="1">
      <c r="A149" s="112"/>
      <c r="C149" s="253"/>
      <c r="D149" s="253"/>
      <c r="E149" s="253"/>
      <c r="F149" s="253"/>
      <c r="G149" s="41"/>
      <c r="H149" s="41"/>
      <c r="I149" s="41"/>
      <c r="J149" s="41"/>
      <c r="K149" s="3"/>
      <c r="L149" s="3"/>
      <c r="M149" s="3"/>
      <c r="N149" s="3"/>
      <c r="O149" s="3"/>
    </row>
    <row r="150" spans="1:15" s="149" customFormat="1">
      <c r="A150" s="112"/>
      <c r="C150" s="253"/>
      <c r="D150" s="253"/>
      <c r="E150" s="253"/>
      <c r="F150" s="253"/>
      <c r="G150" s="41"/>
      <c r="H150" s="41"/>
      <c r="I150" s="41"/>
      <c r="J150" s="41"/>
      <c r="K150" s="3"/>
      <c r="L150" s="3"/>
      <c r="M150" s="3"/>
      <c r="N150" s="3"/>
      <c r="O150" s="3"/>
    </row>
    <row r="151" spans="1:15" s="149" customFormat="1">
      <c r="A151" s="112"/>
      <c r="C151" s="253"/>
      <c r="D151" s="253"/>
      <c r="E151" s="253"/>
      <c r="F151" s="253"/>
      <c r="G151" s="41"/>
      <c r="H151" s="41"/>
      <c r="I151" s="41"/>
      <c r="J151" s="41"/>
      <c r="K151" s="3"/>
      <c r="L151" s="3"/>
      <c r="M151" s="3"/>
      <c r="N151" s="3"/>
      <c r="O151" s="3"/>
    </row>
    <row r="152" spans="1:15" s="149" customFormat="1">
      <c r="A152" s="112"/>
      <c r="C152" s="253"/>
      <c r="D152" s="253"/>
      <c r="E152" s="253"/>
      <c r="F152" s="253"/>
      <c r="G152" s="41"/>
      <c r="H152" s="41"/>
      <c r="I152" s="41"/>
      <c r="J152" s="41"/>
      <c r="K152" s="3"/>
      <c r="L152" s="3"/>
      <c r="M152" s="3"/>
      <c r="N152" s="3"/>
      <c r="O152" s="3"/>
    </row>
    <row r="153" spans="1:15" s="149" customFormat="1">
      <c r="A153" s="112"/>
      <c r="C153" s="253"/>
      <c r="D153" s="253"/>
      <c r="E153" s="253"/>
      <c r="F153" s="253"/>
      <c r="G153" s="41"/>
      <c r="H153" s="41"/>
      <c r="I153" s="41"/>
      <c r="J153" s="41"/>
      <c r="K153" s="3"/>
      <c r="L153" s="3"/>
      <c r="M153" s="3"/>
      <c r="N153" s="3"/>
      <c r="O153" s="3"/>
    </row>
    <row r="154" spans="1:15" s="149" customFormat="1">
      <c r="A154" s="112"/>
      <c r="C154" s="253"/>
      <c r="D154" s="253"/>
      <c r="E154" s="253"/>
      <c r="F154" s="253"/>
      <c r="G154" s="41"/>
      <c r="H154" s="41"/>
      <c r="I154" s="41"/>
      <c r="J154" s="41"/>
      <c r="K154" s="3"/>
      <c r="L154" s="3"/>
      <c r="M154" s="3"/>
      <c r="N154" s="3"/>
      <c r="O154" s="3"/>
    </row>
    <row r="155" spans="1:15" s="149" customFormat="1">
      <c r="A155" s="112"/>
      <c r="C155" s="253"/>
      <c r="D155" s="253"/>
      <c r="E155" s="253"/>
      <c r="F155" s="253"/>
      <c r="G155" s="41"/>
      <c r="H155" s="41"/>
      <c r="I155" s="41"/>
      <c r="J155" s="41"/>
      <c r="K155" s="3"/>
      <c r="L155" s="3"/>
      <c r="M155" s="3"/>
      <c r="N155" s="3"/>
      <c r="O155" s="3"/>
    </row>
    <row r="156" spans="1:15" s="149" customFormat="1">
      <c r="A156" s="112"/>
      <c r="C156" s="253"/>
      <c r="D156" s="253"/>
      <c r="E156" s="253"/>
      <c r="F156" s="253"/>
      <c r="G156" s="41"/>
      <c r="H156" s="41"/>
      <c r="I156" s="41"/>
      <c r="J156" s="41"/>
      <c r="K156" s="3"/>
      <c r="L156" s="3"/>
      <c r="M156" s="3"/>
      <c r="N156" s="3"/>
      <c r="O156" s="3"/>
    </row>
    <row r="157" spans="1:15" s="149" customFormat="1">
      <c r="A157" s="112"/>
      <c r="C157" s="253"/>
      <c r="D157" s="253"/>
      <c r="E157" s="253"/>
      <c r="F157" s="253"/>
      <c r="G157" s="41"/>
      <c r="H157" s="41"/>
      <c r="I157" s="41"/>
      <c r="J157" s="41"/>
      <c r="K157" s="3"/>
      <c r="L157" s="3"/>
      <c r="M157" s="3"/>
      <c r="N157" s="3"/>
      <c r="O157" s="3"/>
    </row>
    <row r="158" spans="1:15" s="149" customFormat="1">
      <c r="A158" s="112"/>
      <c r="C158" s="253"/>
      <c r="D158" s="253"/>
      <c r="E158" s="253"/>
      <c r="F158" s="253"/>
      <c r="G158" s="41"/>
      <c r="H158" s="41"/>
      <c r="I158" s="41"/>
      <c r="J158" s="41"/>
      <c r="K158" s="3"/>
      <c r="L158" s="3"/>
      <c r="M158" s="3"/>
      <c r="N158" s="3"/>
      <c r="O158" s="3"/>
    </row>
    <row r="159" spans="1:15" s="149" customFormat="1">
      <c r="A159" s="112"/>
      <c r="C159" s="253"/>
      <c r="D159" s="253"/>
      <c r="E159" s="253"/>
      <c r="F159" s="253"/>
      <c r="G159" s="41"/>
      <c r="H159" s="41"/>
      <c r="I159" s="41"/>
      <c r="J159" s="41"/>
      <c r="K159" s="3"/>
      <c r="L159" s="3"/>
      <c r="M159" s="3"/>
      <c r="N159" s="3"/>
      <c r="O159" s="3"/>
    </row>
    <row r="160" spans="1:15" s="149" customFormat="1">
      <c r="A160" s="112"/>
      <c r="C160" s="253"/>
      <c r="D160" s="253"/>
      <c r="E160" s="253"/>
      <c r="F160" s="253"/>
      <c r="G160" s="41"/>
      <c r="H160" s="41"/>
      <c r="I160" s="41"/>
      <c r="J160" s="41"/>
      <c r="K160" s="3"/>
      <c r="L160" s="3"/>
      <c r="M160" s="3"/>
      <c r="N160" s="3"/>
      <c r="O160" s="3"/>
    </row>
    <row r="161" spans="1:15" s="149" customFormat="1">
      <c r="A161" s="112"/>
      <c r="C161" s="253"/>
      <c r="D161" s="253"/>
      <c r="E161" s="253"/>
      <c r="F161" s="253"/>
      <c r="G161" s="41"/>
      <c r="H161" s="41"/>
      <c r="I161" s="41"/>
      <c r="J161" s="41"/>
      <c r="K161" s="3"/>
      <c r="L161" s="3"/>
      <c r="M161" s="3"/>
      <c r="N161" s="3"/>
      <c r="O161" s="3"/>
    </row>
    <row r="162" spans="1:15" s="149" customFormat="1">
      <c r="A162" s="112"/>
      <c r="C162" s="253"/>
      <c r="D162" s="253"/>
      <c r="E162" s="253"/>
      <c r="F162" s="253"/>
      <c r="G162" s="41"/>
      <c r="H162" s="41"/>
      <c r="I162" s="41"/>
      <c r="J162" s="41"/>
      <c r="K162" s="3"/>
      <c r="L162" s="3"/>
      <c r="M162" s="3"/>
      <c r="N162" s="3"/>
      <c r="O162" s="3"/>
    </row>
    <row r="163" spans="1:15" s="149" customFormat="1">
      <c r="A163" s="112"/>
      <c r="C163" s="253"/>
      <c r="D163" s="253"/>
      <c r="E163" s="253"/>
      <c r="F163" s="253"/>
      <c r="G163" s="41"/>
      <c r="H163" s="41"/>
      <c r="I163" s="41"/>
      <c r="J163" s="41"/>
      <c r="K163" s="3"/>
      <c r="L163" s="3"/>
      <c r="M163" s="3"/>
      <c r="N163" s="3"/>
      <c r="O163" s="3"/>
    </row>
    <row r="164" spans="1:15" s="149" customFormat="1">
      <c r="A164" s="112"/>
      <c r="C164" s="253"/>
      <c r="D164" s="253"/>
      <c r="E164" s="253"/>
      <c r="F164" s="253"/>
      <c r="G164" s="41"/>
      <c r="H164" s="41"/>
      <c r="I164" s="41"/>
      <c r="J164" s="41"/>
      <c r="K164" s="3"/>
      <c r="L164" s="3"/>
      <c r="M164" s="3"/>
      <c r="N164" s="3"/>
      <c r="O164" s="3"/>
    </row>
    <row r="165" spans="1:15" s="149" customFormat="1">
      <c r="A165" s="112"/>
      <c r="C165" s="253"/>
      <c r="D165" s="253"/>
      <c r="E165" s="253"/>
      <c r="F165" s="253"/>
      <c r="G165" s="41"/>
      <c r="H165" s="41"/>
      <c r="I165" s="41"/>
      <c r="J165" s="41"/>
      <c r="K165" s="3"/>
      <c r="L165" s="3"/>
      <c r="M165" s="3"/>
      <c r="N165" s="3"/>
      <c r="O165" s="3"/>
    </row>
    <row r="166" spans="1:15" s="149" customFormat="1">
      <c r="A166" s="112"/>
      <c r="C166" s="253"/>
      <c r="D166" s="253"/>
      <c r="E166" s="253"/>
      <c r="F166" s="253"/>
      <c r="G166" s="41"/>
      <c r="H166" s="41"/>
      <c r="I166" s="41"/>
      <c r="J166" s="41"/>
      <c r="K166" s="3"/>
      <c r="L166" s="3"/>
      <c r="M166" s="3"/>
      <c r="N166" s="3"/>
      <c r="O166" s="3"/>
    </row>
    <row r="167" spans="1:15" s="149" customFormat="1">
      <c r="A167" s="112"/>
      <c r="C167" s="253"/>
      <c r="D167" s="253"/>
      <c r="E167" s="253"/>
      <c r="F167" s="253"/>
      <c r="G167" s="41"/>
      <c r="H167" s="41"/>
      <c r="I167" s="41"/>
      <c r="J167" s="41"/>
      <c r="K167" s="3"/>
      <c r="L167" s="3"/>
      <c r="M167" s="3"/>
      <c r="N167" s="3"/>
      <c r="O167" s="3"/>
    </row>
    <row r="168" spans="1:15" s="149" customFormat="1">
      <c r="A168" s="112"/>
      <c r="C168" s="253"/>
      <c r="D168" s="253"/>
      <c r="E168" s="253"/>
      <c r="F168" s="253"/>
      <c r="G168" s="41"/>
      <c r="H168" s="41"/>
      <c r="I168" s="41"/>
      <c r="J168" s="41"/>
      <c r="K168" s="3"/>
      <c r="L168" s="3"/>
      <c r="M168" s="3"/>
      <c r="N168" s="3"/>
      <c r="O168" s="3"/>
    </row>
    <row r="169" spans="1:15" s="149" customFormat="1">
      <c r="A169" s="112"/>
      <c r="C169" s="253"/>
      <c r="D169" s="253"/>
      <c r="E169" s="253"/>
      <c r="F169" s="253"/>
      <c r="G169" s="41"/>
      <c r="H169" s="41"/>
      <c r="I169" s="41"/>
      <c r="J169" s="41"/>
      <c r="K169" s="3"/>
      <c r="L169" s="3"/>
      <c r="M169" s="3"/>
      <c r="N169" s="3"/>
      <c r="O169" s="3"/>
    </row>
    <row r="170" spans="1:15" s="149" customFormat="1">
      <c r="A170" s="112"/>
      <c r="C170" s="253"/>
      <c r="D170" s="253"/>
      <c r="E170" s="253"/>
      <c r="F170" s="253"/>
      <c r="G170" s="41"/>
      <c r="H170" s="41"/>
      <c r="I170" s="41"/>
      <c r="J170" s="41"/>
      <c r="K170" s="3"/>
      <c r="L170" s="3"/>
      <c r="M170" s="3"/>
      <c r="N170" s="3"/>
      <c r="O170" s="3"/>
    </row>
    <row r="171" spans="1:15" s="149" customFormat="1">
      <c r="A171" s="112"/>
      <c r="C171" s="253"/>
      <c r="D171" s="253"/>
      <c r="E171" s="253"/>
      <c r="F171" s="253"/>
      <c r="G171" s="41"/>
      <c r="H171" s="41"/>
      <c r="I171" s="41"/>
      <c r="J171" s="41"/>
      <c r="K171" s="3"/>
      <c r="L171" s="3"/>
      <c r="M171" s="3"/>
      <c r="N171" s="3"/>
      <c r="O171" s="3"/>
    </row>
    <row r="172" spans="1:15" s="149" customFormat="1">
      <c r="A172" s="112"/>
      <c r="C172" s="253"/>
      <c r="D172" s="253"/>
      <c r="E172" s="253"/>
      <c r="F172" s="253"/>
      <c r="G172" s="41"/>
      <c r="H172" s="41"/>
      <c r="I172" s="41"/>
      <c r="J172" s="41"/>
      <c r="K172" s="3"/>
      <c r="L172" s="3"/>
      <c r="M172" s="3"/>
      <c r="N172" s="3"/>
      <c r="O172" s="3"/>
    </row>
    <row r="173" spans="1:15" s="149" customFormat="1">
      <c r="A173" s="112"/>
      <c r="C173" s="253"/>
      <c r="D173" s="253"/>
      <c r="E173" s="253"/>
      <c r="F173" s="253"/>
      <c r="G173" s="41"/>
      <c r="H173" s="41"/>
      <c r="I173" s="41"/>
      <c r="J173" s="41"/>
      <c r="K173" s="3"/>
      <c r="L173" s="3"/>
      <c r="M173" s="3"/>
      <c r="N173" s="3"/>
      <c r="O173" s="3"/>
    </row>
    <row r="174" spans="1:15" s="149" customFormat="1">
      <c r="A174" s="112"/>
      <c r="C174" s="253"/>
      <c r="D174" s="253"/>
      <c r="E174" s="253"/>
      <c r="F174" s="253"/>
      <c r="G174" s="41"/>
      <c r="H174" s="41"/>
      <c r="I174" s="41"/>
      <c r="J174" s="41"/>
      <c r="K174" s="3"/>
      <c r="L174" s="3"/>
      <c r="M174" s="3"/>
      <c r="N174" s="3"/>
      <c r="O174" s="3"/>
    </row>
    <row r="175" spans="1:15" s="149" customFormat="1">
      <c r="A175" s="112"/>
      <c r="C175" s="253"/>
      <c r="D175" s="253"/>
      <c r="E175" s="253"/>
      <c r="F175" s="253"/>
      <c r="G175" s="41"/>
      <c r="H175" s="41"/>
      <c r="I175" s="41"/>
      <c r="J175" s="41"/>
      <c r="K175" s="3"/>
      <c r="L175" s="3"/>
      <c r="M175" s="3"/>
      <c r="N175" s="3"/>
      <c r="O175" s="3"/>
    </row>
    <row r="176" spans="1:15" s="149" customFormat="1">
      <c r="A176" s="112"/>
      <c r="C176" s="253"/>
      <c r="D176" s="253"/>
      <c r="E176" s="253"/>
      <c r="F176" s="253"/>
      <c r="G176" s="41"/>
      <c r="H176" s="41"/>
      <c r="I176" s="41"/>
      <c r="J176" s="41"/>
      <c r="K176" s="3"/>
      <c r="L176" s="3"/>
      <c r="M176" s="3"/>
      <c r="N176" s="3"/>
      <c r="O176" s="3"/>
    </row>
    <row r="177" spans="1:15" s="149" customFormat="1">
      <c r="A177" s="112"/>
      <c r="C177" s="253"/>
      <c r="D177" s="253"/>
      <c r="E177" s="253"/>
      <c r="F177" s="253"/>
      <c r="G177" s="41"/>
      <c r="H177" s="41"/>
      <c r="I177" s="41"/>
      <c r="J177" s="41"/>
      <c r="K177" s="3"/>
      <c r="L177" s="3"/>
      <c r="M177" s="3"/>
      <c r="N177" s="3"/>
      <c r="O177" s="3"/>
    </row>
    <row r="178" spans="1:15" s="149" customFormat="1">
      <c r="A178" s="112"/>
      <c r="C178" s="253"/>
      <c r="D178" s="253"/>
      <c r="E178" s="253"/>
      <c r="F178" s="253"/>
      <c r="G178" s="41"/>
      <c r="H178" s="41"/>
      <c r="I178" s="41"/>
      <c r="J178" s="41"/>
      <c r="K178" s="3"/>
      <c r="L178" s="3"/>
      <c r="M178" s="3"/>
      <c r="N178" s="3"/>
      <c r="O178" s="3"/>
    </row>
    <row r="179" spans="1:15" s="149" customFormat="1">
      <c r="A179" s="112"/>
      <c r="C179" s="253"/>
      <c r="D179" s="253"/>
      <c r="E179" s="253"/>
      <c r="F179" s="253"/>
      <c r="G179" s="41"/>
      <c r="H179" s="41"/>
      <c r="I179" s="41"/>
      <c r="J179" s="41"/>
      <c r="K179" s="3"/>
      <c r="L179" s="3"/>
      <c r="M179" s="3"/>
      <c r="N179" s="3"/>
      <c r="O179" s="3"/>
    </row>
    <row r="180" spans="1:15" s="149" customFormat="1">
      <c r="A180" s="112"/>
      <c r="C180" s="253"/>
      <c r="D180" s="253"/>
      <c r="E180" s="253"/>
      <c r="F180" s="253"/>
      <c r="G180" s="41"/>
      <c r="H180" s="41"/>
      <c r="I180" s="41"/>
      <c r="J180" s="41"/>
      <c r="K180" s="3"/>
      <c r="L180" s="3"/>
      <c r="M180" s="3"/>
      <c r="N180" s="3"/>
      <c r="O180" s="3"/>
    </row>
    <row r="181" spans="1:15" s="149" customFormat="1">
      <c r="A181" s="112"/>
      <c r="C181" s="253"/>
      <c r="D181" s="253"/>
      <c r="E181" s="253"/>
      <c r="F181" s="253"/>
      <c r="G181" s="41"/>
      <c r="H181" s="41"/>
      <c r="I181" s="41"/>
      <c r="J181" s="41"/>
      <c r="K181" s="3"/>
      <c r="L181" s="3"/>
      <c r="M181" s="3"/>
      <c r="N181" s="3"/>
      <c r="O181" s="3"/>
    </row>
    <row r="182" spans="1:15" s="149" customFormat="1">
      <c r="A182" s="112"/>
      <c r="C182" s="253"/>
      <c r="D182" s="253"/>
      <c r="E182" s="253"/>
      <c r="F182" s="253"/>
      <c r="G182" s="41"/>
      <c r="H182" s="41"/>
      <c r="I182" s="41"/>
      <c r="J182" s="41"/>
      <c r="K182" s="3"/>
      <c r="L182" s="3"/>
      <c r="M182" s="3"/>
      <c r="N182" s="3"/>
      <c r="O182" s="3"/>
    </row>
    <row r="183" spans="1:15" s="149" customFormat="1">
      <c r="A183" s="112"/>
      <c r="C183" s="253"/>
      <c r="D183" s="253"/>
      <c r="E183" s="253"/>
      <c r="F183" s="253"/>
      <c r="G183" s="41"/>
      <c r="H183" s="41"/>
      <c r="I183" s="41"/>
      <c r="J183" s="41"/>
      <c r="K183" s="3"/>
      <c r="L183" s="3"/>
      <c r="M183" s="3"/>
      <c r="N183" s="3"/>
      <c r="O183" s="3"/>
    </row>
    <row r="184" spans="1:15" s="149" customFormat="1">
      <c r="A184" s="112"/>
      <c r="C184" s="253"/>
      <c r="D184" s="253"/>
      <c r="E184" s="253"/>
      <c r="F184" s="253"/>
      <c r="G184" s="41"/>
      <c r="H184" s="41"/>
      <c r="I184" s="41"/>
      <c r="J184" s="41"/>
      <c r="K184" s="3"/>
      <c r="L184" s="3"/>
      <c r="M184" s="3"/>
      <c r="N184" s="3"/>
      <c r="O184" s="3"/>
    </row>
    <row r="185" spans="1:15" s="149" customFormat="1">
      <c r="A185" s="112"/>
      <c r="C185" s="253"/>
      <c r="D185" s="253"/>
      <c r="E185" s="253"/>
      <c r="F185" s="253"/>
      <c r="G185" s="41"/>
      <c r="H185" s="41"/>
      <c r="I185" s="41"/>
      <c r="J185" s="41"/>
      <c r="K185" s="3"/>
      <c r="L185" s="3"/>
      <c r="M185" s="3"/>
      <c r="N185" s="3"/>
      <c r="O185" s="3"/>
    </row>
    <row r="186" spans="1:15" s="149" customFormat="1">
      <c r="A186" s="112"/>
      <c r="C186" s="253"/>
      <c r="D186" s="253"/>
      <c r="E186" s="253"/>
      <c r="F186" s="253"/>
      <c r="G186" s="41"/>
      <c r="H186" s="41"/>
      <c r="I186" s="41"/>
      <c r="J186" s="41"/>
      <c r="K186" s="3"/>
      <c r="L186" s="3"/>
      <c r="M186" s="3"/>
      <c r="N186" s="3"/>
      <c r="O186" s="3"/>
    </row>
    <row r="187" spans="1:15" s="149" customFormat="1">
      <c r="A187" s="112"/>
      <c r="C187" s="253"/>
      <c r="D187" s="253"/>
      <c r="E187" s="253"/>
      <c r="F187" s="253"/>
      <c r="G187" s="41"/>
      <c r="H187" s="41"/>
      <c r="I187" s="41"/>
      <c r="J187" s="41"/>
      <c r="K187" s="3"/>
      <c r="L187" s="3"/>
      <c r="M187" s="3"/>
      <c r="N187" s="3"/>
      <c r="O187" s="3"/>
    </row>
    <row r="188" spans="1:15" s="149" customFormat="1">
      <c r="A188" s="112"/>
      <c r="C188" s="253"/>
      <c r="D188" s="253"/>
      <c r="E188" s="253"/>
      <c r="F188" s="253"/>
      <c r="G188" s="41"/>
      <c r="H188" s="41"/>
      <c r="I188" s="41"/>
      <c r="J188" s="41"/>
      <c r="K188" s="3"/>
      <c r="L188" s="3"/>
      <c r="M188" s="3"/>
      <c r="N188" s="3"/>
      <c r="O188" s="3"/>
    </row>
    <row r="189" spans="1:15" s="149" customFormat="1">
      <c r="A189" s="112"/>
      <c r="C189" s="253"/>
      <c r="D189" s="253"/>
      <c r="E189" s="253"/>
      <c r="F189" s="253"/>
      <c r="G189" s="41"/>
      <c r="H189" s="41"/>
      <c r="I189" s="41"/>
      <c r="J189" s="41"/>
      <c r="K189" s="3"/>
      <c r="L189" s="3"/>
      <c r="M189" s="3"/>
      <c r="N189" s="3"/>
      <c r="O189" s="3"/>
    </row>
    <row r="190" spans="1:15" s="149" customFormat="1">
      <c r="A190" s="112"/>
      <c r="C190" s="253"/>
      <c r="D190" s="253"/>
      <c r="E190" s="253"/>
      <c r="F190" s="253"/>
      <c r="G190" s="41"/>
      <c r="H190" s="41"/>
      <c r="I190" s="41"/>
      <c r="J190" s="41"/>
      <c r="K190" s="3"/>
      <c r="L190" s="3"/>
      <c r="M190" s="3"/>
      <c r="N190" s="3"/>
      <c r="O190" s="3"/>
    </row>
    <row r="191" spans="1:15" s="149" customFormat="1">
      <c r="A191" s="112"/>
      <c r="C191" s="253"/>
      <c r="D191" s="253"/>
      <c r="E191" s="253"/>
      <c r="F191" s="253"/>
      <c r="G191" s="41"/>
      <c r="H191" s="41"/>
      <c r="I191" s="41"/>
      <c r="J191" s="41"/>
      <c r="K191" s="3"/>
      <c r="L191" s="3"/>
      <c r="M191" s="3"/>
      <c r="N191" s="3"/>
      <c r="O191" s="3"/>
    </row>
    <row r="192" spans="1:15" s="149" customFormat="1">
      <c r="A192" s="112"/>
      <c r="C192" s="253"/>
      <c r="D192" s="253"/>
      <c r="E192" s="253"/>
      <c r="F192" s="253"/>
      <c r="G192" s="41"/>
      <c r="H192" s="41"/>
      <c r="I192" s="41"/>
      <c r="J192" s="41"/>
      <c r="K192" s="3"/>
      <c r="L192" s="3"/>
      <c r="M192" s="3"/>
      <c r="N192" s="3"/>
      <c r="O192" s="3"/>
    </row>
    <row r="193" spans="1:15" s="149" customFormat="1">
      <c r="A193" s="112"/>
      <c r="C193" s="253"/>
      <c r="D193" s="253"/>
      <c r="E193" s="253"/>
      <c r="F193" s="253"/>
      <c r="G193" s="41"/>
      <c r="H193" s="41"/>
      <c r="I193" s="41"/>
      <c r="J193" s="41"/>
      <c r="K193" s="3"/>
      <c r="L193" s="3"/>
      <c r="M193" s="3"/>
      <c r="N193" s="3"/>
      <c r="O193" s="3"/>
    </row>
    <row r="194" spans="1:15" s="149" customFormat="1">
      <c r="A194" s="112"/>
      <c r="C194" s="253"/>
      <c r="D194" s="253"/>
      <c r="E194" s="253"/>
      <c r="F194" s="253"/>
      <c r="G194" s="41"/>
      <c r="H194" s="41"/>
      <c r="I194" s="41"/>
      <c r="J194" s="41"/>
      <c r="K194" s="3"/>
      <c r="L194" s="3"/>
      <c r="M194" s="3"/>
      <c r="N194" s="3"/>
      <c r="O194" s="3"/>
    </row>
    <row r="195" spans="1:15" s="149" customFormat="1">
      <c r="A195" s="112"/>
      <c r="C195" s="253"/>
      <c r="D195" s="253"/>
      <c r="E195" s="253"/>
      <c r="F195" s="253"/>
      <c r="G195" s="41"/>
      <c r="H195" s="41"/>
      <c r="I195" s="41"/>
      <c r="J195" s="41"/>
      <c r="K195" s="3"/>
      <c r="L195" s="3"/>
      <c r="M195" s="3"/>
      <c r="N195" s="3"/>
      <c r="O195" s="3"/>
    </row>
    <row r="196" spans="1:15" s="149" customFormat="1">
      <c r="A196" s="112"/>
      <c r="C196" s="253"/>
      <c r="D196" s="253"/>
      <c r="E196" s="253"/>
      <c r="F196" s="253"/>
      <c r="G196" s="41"/>
      <c r="H196" s="41"/>
      <c r="I196" s="41"/>
      <c r="J196" s="41"/>
      <c r="K196" s="3"/>
      <c r="L196" s="3"/>
      <c r="M196" s="3"/>
      <c r="N196" s="3"/>
      <c r="O196" s="3"/>
    </row>
    <row r="197" spans="1:15" s="149" customFormat="1">
      <c r="A197" s="112"/>
      <c r="C197" s="253"/>
      <c r="D197" s="253"/>
      <c r="E197" s="253"/>
      <c r="F197" s="253"/>
      <c r="G197" s="41"/>
      <c r="H197" s="41"/>
      <c r="I197" s="41"/>
      <c r="J197" s="41"/>
      <c r="K197" s="3"/>
      <c r="L197" s="3"/>
      <c r="M197" s="3"/>
      <c r="N197" s="3"/>
      <c r="O197" s="3"/>
    </row>
    <row r="198" spans="1:15" s="149" customFormat="1">
      <c r="A198" s="112"/>
      <c r="C198" s="253"/>
      <c r="D198" s="253"/>
      <c r="E198" s="253"/>
      <c r="F198" s="253"/>
      <c r="G198" s="41"/>
      <c r="H198" s="41"/>
      <c r="I198" s="41"/>
      <c r="J198" s="41"/>
      <c r="K198" s="3"/>
      <c r="L198" s="3"/>
      <c r="M198" s="3"/>
      <c r="N198" s="3"/>
      <c r="O198" s="3"/>
    </row>
    <row r="199" spans="1:15" s="149" customFormat="1">
      <c r="A199" s="112"/>
      <c r="C199" s="253"/>
      <c r="D199" s="253"/>
      <c r="E199" s="253"/>
      <c r="F199" s="253"/>
      <c r="G199" s="41"/>
      <c r="H199" s="41"/>
      <c r="I199" s="41"/>
      <c r="J199" s="41"/>
      <c r="K199" s="3"/>
      <c r="L199" s="3"/>
      <c r="M199" s="3"/>
      <c r="N199" s="3"/>
      <c r="O199" s="3"/>
    </row>
    <row r="200" spans="1:15" s="149" customFormat="1">
      <c r="A200" s="112"/>
      <c r="C200" s="253"/>
      <c r="D200" s="253"/>
      <c r="E200" s="253"/>
      <c r="F200" s="253"/>
      <c r="G200" s="41"/>
      <c r="H200" s="41"/>
      <c r="I200" s="41"/>
      <c r="J200" s="41"/>
      <c r="K200" s="3"/>
      <c r="L200" s="3"/>
      <c r="M200" s="3"/>
      <c r="N200" s="3"/>
      <c r="O200" s="3"/>
    </row>
    <row r="201" spans="1:15" s="149" customFormat="1">
      <c r="A201" s="112"/>
      <c r="C201" s="253"/>
      <c r="D201" s="253"/>
      <c r="E201" s="253"/>
      <c r="F201" s="253"/>
      <c r="G201" s="41"/>
      <c r="H201" s="41"/>
      <c r="I201" s="41"/>
      <c r="J201" s="41"/>
      <c r="K201" s="3"/>
      <c r="L201" s="3"/>
      <c r="M201" s="3"/>
      <c r="N201" s="3"/>
      <c r="O201" s="3"/>
    </row>
    <row r="202" spans="1:15" s="149" customFormat="1">
      <c r="A202" s="112"/>
      <c r="C202" s="253"/>
      <c r="D202" s="253"/>
      <c r="E202" s="253"/>
      <c r="F202" s="253"/>
      <c r="G202" s="41"/>
      <c r="H202" s="41"/>
      <c r="I202" s="41"/>
      <c r="J202" s="41"/>
      <c r="K202" s="3"/>
      <c r="L202" s="3"/>
      <c r="M202" s="3"/>
      <c r="N202" s="3"/>
      <c r="O202" s="3"/>
    </row>
    <row r="203" spans="1:15" s="149" customFormat="1">
      <c r="A203" s="112"/>
      <c r="C203" s="253"/>
      <c r="D203" s="253"/>
      <c r="E203" s="253"/>
      <c r="F203" s="253"/>
      <c r="G203" s="41"/>
      <c r="H203" s="41"/>
      <c r="I203" s="41"/>
      <c r="J203" s="41"/>
      <c r="K203" s="3"/>
      <c r="L203" s="3"/>
      <c r="M203" s="3"/>
      <c r="N203" s="3"/>
      <c r="O203" s="3"/>
    </row>
    <row r="204" spans="1:15" s="149" customFormat="1">
      <c r="A204" s="112"/>
      <c r="C204" s="253"/>
      <c r="D204" s="253"/>
      <c r="E204" s="253"/>
      <c r="F204" s="253"/>
      <c r="G204" s="41"/>
      <c r="H204" s="41"/>
      <c r="I204" s="41"/>
      <c r="J204" s="41"/>
      <c r="K204" s="3"/>
      <c r="L204" s="3"/>
      <c r="M204" s="3"/>
      <c r="N204" s="3"/>
      <c r="O204" s="3"/>
    </row>
    <row r="205" spans="1:15" s="149" customFormat="1">
      <c r="A205" s="112"/>
      <c r="C205" s="253"/>
      <c r="D205" s="253"/>
      <c r="E205" s="253"/>
      <c r="F205" s="253"/>
      <c r="G205" s="41"/>
      <c r="H205" s="41"/>
      <c r="I205" s="41"/>
      <c r="J205" s="41"/>
      <c r="K205" s="3"/>
      <c r="L205" s="3"/>
      <c r="M205" s="3"/>
      <c r="N205" s="3"/>
      <c r="O205" s="3"/>
    </row>
    <row r="206" spans="1:15" s="149" customFormat="1">
      <c r="A206" s="112"/>
      <c r="C206" s="253"/>
      <c r="D206" s="253"/>
      <c r="E206" s="253"/>
      <c r="F206" s="253"/>
      <c r="G206" s="41"/>
      <c r="H206" s="41"/>
      <c r="I206" s="41"/>
      <c r="J206" s="41"/>
      <c r="K206" s="3"/>
      <c r="L206" s="3"/>
      <c r="M206" s="3"/>
      <c r="N206" s="3"/>
      <c r="O206" s="3"/>
    </row>
    <row r="207" spans="1:15" s="149" customFormat="1">
      <c r="A207" s="112"/>
      <c r="C207" s="253"/>
      <c r="D207" s="253"/>
      <c r="E207" s="253"/>
      <c r="F207" s="253"/>
      <c r="G207" s="41"/>
      <c r="H207" s="41"/>
      <c r="I207" s="41"/>
      <c r="J207" s="41"/>
      <c r="K207" s="3"/>
      <c r="L207" s="3"/>
      <c r="M207" s="3"/>
      <c r="N207" s="3"/>
      <c r="O207" s="3"/>
    </row>
    <row r="208" spans="1:15" s="149" customFormat="1">
      <c r="A208" s="112"/>
      <c r="C208" s="253"/>
      <c r="D208" s="253"/>
      <c r="E208" s="253"/>
      <c r="F208" s="253"/>
      <c r="G208" s="41"/>
      <c r="H208" s="41"/>
      <c r="I208" s="41"/>
      <c r="J208" s="41"/>
      <c r="K208" s="3"/>
      <c r="L208" s="3"/>
      <c r="M208" s="3"/>
      <c r="N208" s="3"/>
      <c r="O208" s="3"/>
    </row>
    <row r="209" spans="1:15" s="149" customFormat="1">
      <c r="A209" s="112"/>
      <c r="C209" s="253"/>
      <c r="D209" s="253"/>
      <c r="E209" s="253"/>
      <c r="F209" s="253"/>
      <c r="G209" s="41"/>
      <c r="H209" s="41"/>
      <c r="I209" s="41"/>
      <c r="J209" s="41"/>
      <c r="K209" s="3"/>
      <c r="L209" s="3"/>
      <c r="M209" s="3"/>
      <c r="N209" s="3"/>
      <c r="O209" s="3"/>
    </row>
    <row r="210" spans="1:15" s="149" customFormat="1">
      <c r="A210" s="112"/>
      <c r="C210" s="253"/>
      <c r="D210" s="253"/>
      <c r="E210" s="253"/>
      <c r="F210" s="253"/>
      <c r="G210" s="41"/>
      <c r="H210" s="41"/>
      <c r="I210" s="41"/>
      <c r="J210" s="41"/>
      <c r="K210" s="3"/>
      <c r="L210" s="3"/>
      <c r="M210" s="3"/>
      <c r="N210" s="3"/>
      <c r="O210" s="3"/>
    </row>
    <row r="211" spans="1:15" s="149" customFormat="1">
      <c r="A211" s="112"/>
      <c r="C211" s="253"/>
      <c r="D211" s="253"/>
      <c r="E211" s="253"/>
      <c r="F211" s="253"/>
      <c r="G211" s="41"/>
      <c r="H211" s="41"/>
      <c r="I211" s="41"/>
      <c r="J211" s="41"/>
      <c r="K211" s="3"/>
      <c r="L211" s="3"/>
      <c r="M211" s="3"/>
      <c r="N211" s="3"/>
      <c r="O211" s="3"/>
    </row>
    <row r="212" spans="1:15" s="149" customFormat="1">
      <c r="A212" s="112"/>
      <c r="C212" s="253"/>
      <c r="D212" s="253"/>
      <c r="E212" s="253"/>
      <c r="F212" s="253"/>
      <c r="G212" s="41"/>
      <c r="H212" s="41"/>
      <c r="I212" s="41"/>
      <c r="J212" s="41"/>
      <c r="K212" s="3"/>
      <c r="L212" s="3"/>
      <c r="M212" s="3"/>
      <c r="N212" s="3"/>
      <c r="O212" s="3"/>
    </row>
    <row r="213" spans="1:15" s="149" customFormat="1">
      <c r="A213" s="112"/>
      <c r="C213" s="253"/>
      <c r="D213" s="253"/>
      <c r="E213" s="253"/>
      <c r="F213" s="253"/>
      <c r="G213" s="41"/>
      <c r="H213" s="41"/>
      <c r="I213" s="41"/>
      <c r="J213" s="41"/>
      <c r="K213" s="3"/>
      <c r="L213" s="3"/>
      <c r="M213" s="3"/>
      <c r="N213" s="3"/>
      <c r="O213" s="3"/>
    </row>
    <row r="214" spans="1:15" s="149" customFormat="1">
      <c r="A214" s="112"/>
      <c r="C214" s="253"/>
      <c r="D214" s="253"/>
      <c r="E214" s="253"/>
      <c r="F214" s="253"/>
      <c r="G214" s="41"/>
      <c r="H214" s="41"/>
      <c r="I214" s="41"/>
      <c r="J214" s="41"/>
      <c r="K214" s="3"/>
      <c r="L214" s="3"/>
      <c r="M214" s="3"/>
      <c r="N214" s="3"/>
      <c r="O214" s="3"/>
    </row>
    <row r="215" spans="1:15" s="149" customFormat="1">
      <c r="A215" s="112"/>
      <c r="C215" s="253"/>
      <c r="D215" s="253"/>
      <c r="E215" s="253"/>
      <c r="F215" s="253"/>
      <c r="G215" s="41"/>
      <c r="H215" s="41"/>
      <c r="I215" s="41"/>
      <c r="J215" s="41"/>
      <c r="K215" s="3"/>
      <c r="L215" s="3"/>
      <c r="M215" s="3"/>
      <c r="N215" s="3"/>
      <c r="O215" s="3"/>
    </row>
    <row r="216" spans="1:15" s="149" customFormat="1">
      <c r="A216" s="112"/>
      <c r="C216" s="253"/>
      <c r="D216" s="253"/>
      <c r="E216" s="253"/>
      <c r="F216" s="253"/>
      <c r="G216" s="41"/>
      <c r="H216" s="41"/>
      <c r="I216" s="41"/>
      <c r="J216" s="41"/>
      <c r="K216" s="3"/>
      <c r="L216" s="3"/>
      <c r="M216" s="3"/>
      <c r="N216" s="3"/>
      <c r="O216" s="3"/>
    </row>
    <row r="217" spans="1:15" s="149" customFormat="1">
      <c r="A217" s="112"/>
      <c r="C217" s="253"/>
      <c r="D217" s="253"/>
      <c r="E217" s="253"/>
      <c r="F217" s="253"/>
      <c r="G217" s="41"/>
      <c r="H217" s="41"/>
      <c r="I217" s="41"/>
      <c r="J217" s="41"/>
      <c r="K217" s="3"/>
      <c r="L217" s="3"/>
      <c r="M217" s="3"/>
      <c r="N217" s="3"/>
      <c r="O217" s="3"/>
    </row>
    <row r="218" spans="1:15" s="149" customFormat="1">
      <c r="A218" s="112"/>
      <c r="C218" s="253"/>
      <c r="D218" s="253"/>
      <c r="E218" s="253"/>
      <c r="F218" s="253"/>
      <c r="G218" s="41"/>
      <c r="H218" s="41"/>
      <c r="I218" s="41"/>
      <c r="J218" s="41"/>
      <c r="K218" s="3"/>
      <c r="L218" s="3"/>
      <c r="M218" s="3"/>
      <c r="N218" s="3"/>
      <c r="O218" s="3"/>
    </row>
    <row r="219" spans="1:15" s="149" customFormat="1">
      <c r="A219" s="112"/>
      <c r="C219" s="253"/>
      <c r="D219" s="253"/>
      <c r="E219" s="253"/>
      <c r="F219" s="253"/>
      <c r="G219" s="41"/>
      <c r="H219" s="41"/>
      <c r="I219" s="41"/>
      <c r="J219" s="41"/>
      <c r="K219" s="3"/>
      <c r="L219" s="3"/>
      <c r="M219" s="3"/>
      <c r="N219" s="3"/>
      <c r="O219" s="3"/>
    </row>
    <row r="220" spans="1:15" s="149" customFormat="1">
      <c r="A220" s="112"/>
      <c r="C220" s="253"/>
      <c r="D220" s="253"/>
      <c r="E220" s="253"/>
      <c r="F220" s="253"/>
      <c r="G220" s="41"/>
      <c r="H220" s="41"/>
      <c r="I220" s="41"/>
      <c r="J220" s="41"/>
      <c r="K220" s="3"/>
      <c r="L220" s="3"/>
      <c r="M220" s="3"/>
      <c r="N220" s="3"/>
      <c r="O220" s="3"/>
    </row>
    <row r="221" spans="1:15" s="149" customFormat="1">
      <c r="A221" s="112"/>
      <c r="C221" s="253"/>
      <c r="D221" s="253"/>
      <c r="E221" s="253"/>
      <c r="F221" s="253"/>
      <c r="G221" s="41"/>
      <c r="H221" s="41"/>
      <c r="I221" s="41"/>
      <c r="J221" s="41"/>
      <c r="K221" s="3"/>
      <c r="L221" s="3"/>
      <c r="M221" s="3"/>
      <c r="N221" s="3"/>
      <c r="O221" s="3"/>
    </row>
    <row r="222" spans="1:15" s="149" customFormat="1">
      <c r="A222" s="112"/>
      <c r="C222" s="253"/>
      <c r="D222" s="253"/>
      <c r="E222" s="253"/>
      <c r="F222" s="253"/>
      <c r="G222" s="41"/>
      <c r="H222" s="41"/>
      <c r="I222" s="41"/>
      <c r="J222" s="41"/>
      <c r="K222" s="3"/>
      <c r="L222" s="3"/>
      <c r="M222" s="3"/>
      <c r="N222" s="3"/>
      <c r="O222" s="3"/>
    </row>
    <row r="223" spans="1:15" s="149" customFormat="1">
      <c r="A223" s="112"/>
      <c r="C223" s="253"/>
      <c r="D223" s="253"/>
      <c r="E223" s="253"/>
      <c r="F223" s="253"/>
      <c r="G223" s="41"/>
      <c r="H223" s="41"/>
      <c r="I223" s="41"/>
      <c r="J223" s="41"/>
      <c r="K223" s="3"/>
      <c r="L223" s="3"/>
      <c r="M223" s="3"/>
      <c r="N223" s="3"/>
      <c r="O223" s="3"/>
    </row>
    <row r="224" spans="1:15" s="149" customFormat="1">
      <c r="A224" s="112"/>
      <c r="C224" s="253"/>
      <c r="D224" s="253"/>
      <c r="E224" s="253"/>
      <c r="F224" s="253"/>
      <c r="G224" s="41"/>
      <c r="H224" s="41"/>
      <c r="I224" s="41"/>
      <c r="J224" s="41"/>
      <c r="K224" s="3"/>
      <c r="L224" s="3"/>
      <c r="M224" s="3"/>
      <c r="N224" s="3"/>
      <c r="O224" s="3"/>
    </row>
    <row r="225" spans="1:15" s="149" customFormat="1">
      <c r="A225" s="112"/>
      <c r="C225" s="253"/>
      <c r="D225" s="253"/>
      <c r="E225" s="253"/>
      <c r="F225" s="253"/>
      <c r="G225" s="41"/>
      <c r="H225" s="41"/>
      <c r="I225" s="41"/>
      <c r="J225" s="41"/>
      <c r="K225" s="3"/>
      <c r="L225" s="3"/>
      <c r="M225" s="3"/>
      <c r="N225" s="3"/>
      <c r="O225" s="3"/>
    </row>
    <row r="226" spans="1:15" s="149" customFormat="1">
      <c r="A226" s="112"/>
      <c r="C226" s="253"/>
      <c r="D226" s="253"/>
      <c r="E226" s="253"/>
      <c r="F226" s="253"/>
      <c r="G226" s="41"/>
      <c r="H226" s="41"/>
      <c r="I226" s="41"/>
      <c r="J226" s="41"/>
      <c r="K226" s="3"/>
      <c r="L226" s="3"/>
      <c r="M226" s="3"/>
      <c r="N226" s="3"/>
      <c r="O226" s="3"/>
    </row>
    <row r="227" spans="1:15" s="149" customFormat="1">
      <c r="A227" s="112"/>
      <c r="C227" s="253"/>
      <c r="D227" s="253"/>
      <c r="E227" s="253"/>
      <c r="F227" s="253"/>
      <c r="G227" s="41"/>
      <c r="H227" s="41"/>
      <c r="I227" s="41"/>
      <c r="J227" s="41"/>
      <c r="K227" s="3"/>
      <c r="L227" s="3"/>
      <c r="M227" s="3"/>
      <c r="N227" s="3"/>
      <c r="O227" s="3"/>
    </row>
    <row r="228" spans="1:15" s="149" customFormat="1">
      <c r="A228" s="112"/>
      <c r="C228" s="253"/>
      <c r="D228" s="253"/>
      <c r="E228" s="253"/>
      <c r="F228" s="253"/>
      <c r="G228" s="41"/>
      <c r="H228" s="41"/>
      <c r="I228" s="41"/>
      <c r="J228" s="41"/>
      <c r="K228" s="3"/>
      <c r="L228" s="3"/>
      <c r="M228" s="3"/>
      <c r="N228" s="3"/>
      <c r="O228" s="3"/>
    </row>
    <row r="229" spans="1:15" s="149" customFormat="1">
      <c r="A229" s="112"/>
      <c r="C229" s="253"/>
      <c r="D229" s="253"/>
      <c r="E229" s="253"/>
      <c r="F229" s="253"/>
      <c r="G229" s="41"/>
      <c r="H229" s="41"/>
      <c r="I229" s="41"/>
      <c r="J229" s="41"/>
      <c r="K229" s="3"/>
      <c r="L229" s="3"/>
      <c r="M229" s="3"/>
      <c r="N229" s="3"/>
      <c r="O229" s="3"/>
    </row>
    <row r="230" spans="1:15" s="149" customFormat="1">
      <c r="A230" s="112"/>
      <c r="C230" s="253"/>
      <c r="D230" s="253"/>
      <c r="E230" s="253"/>
      <c r="F230" s="253"/>
      <c r="G230" s="41"/>
      <c r="H230" s="41"/>
      <c r="I230" s="41"/>
      <c r="J230" s="41"/>
      <c r="K230" s="3"/>
      <c r="L230" s="3"/>
      <c r="M230" s="3"/>
      <c r="N230" s="3"/>
      <c r="O230" s="3"/>
    </row>
    <row r="231" spans="1:15" s="149" customFormat="1">
      <c r="A231" s="112"/>
      <c r="C231" s="253"/>
      <c r="D231" s="253"/>
      <c r="E231" s="253"/>
      <c r="F231" s="253"/>
      <c r="G231" s="41"/>
      <c r="H231" s="41"/>
      <c r="I231" s="41"/>
      <c r="J231" s="41"/>
      <c r="K231" s="3"/>
      <c r="L231" s="3"/>
      <c r="M231" s="3"/>
      <c r="N231" s="3"/>
      <c r="O231" s="3"/>
    </row>
    <row r="232" spans="1:15" s="149" customFormat="1">
      <c r="A232" s="112"/>
      <c r="C232" s="253"/>
      <c r="D232" s="253"/>
      <c r="E232" s="253"/>
      <c r="F232" s="253"/>
      <c r="G232" s="41"/>
      <c r="H232" s="41"/>
      <c r="I232" s="41"/>
      <c r="J232" s="41"/>
      <c r="K232" s="3"/>
      <c r="L232" s="3"/>
      <c r="M232" s="3"/>
      <c r="N232" s="3"/>
      <c r="O232" s="3"/>
    </row>
    <row r="233" spans="1:15" s="149" customFormat="1">
      <c r="A233" s="112"/>
      <c r="C233" s="253"/>
      <c r="D233" s="253"/>
      <c r="E233" s="253"/>
      <c r="F233" s="253"/>
      <c r="G233" s="41"/>
      <c r="H233" s="41"/>
      <c r="I233" s="41"/>
      <c r="J233" s="41"/>
      <c r="K233" s="3"/>
      <c r="L233" s="3"/>
      <c r="M233" s="3"/>
      <c r="N233" s="3"/>
      <c r="O233" s="3"/>
    </row>
    <row r="234" spans="1:15" s="149" customFormat="1">
      <c r="A234" s="112"/>
      <c r="C234" s="253"/>
      <c r="D234" s="253"/>
      <c r="E234" s="253"/>
      <c r="F234" s="253"/>
      <c r="G234" s="41"/>
      <c r="H234" s="41"/>
      <c r="I234" s="41"/>
      <c r="J234" s="41"/>
      <c r="K234" s="3"/>
      <c r="L234" s="3"/>
      <c r="M234" s="3"/>
      <c r="N234" s="3"/>
      <c r="O234" s="3"/>
    </row>
    <row r="235" spans="1:15" s="149" customFormat="1">
      <c r="A235" s="112"/>
      <c r="C235" s="253"/>
      <c r="D235" s="253"/>
      <c r="E235" s="253"/>
      <c r="F235" s="253"/>
      <c r="G235" s="41"/>
      <c r="H235" s="41"/>
      <c r="I235" s="41"/>
      <c r="J235" s="41"/>
      <c r="K235" s="3"/>
      <c r="L235" s="3"/>
      <c r="M235" s="3"/>
      <c r="N235" s="3"/>
      <c r="O235" s="3"/>
    </row>
    <row r="236" spans="1:15" s="149" customFormat="1">
      <c r="A236" s="112"/>
      <c r="C236" s="253"/>
      <c r="D236" s="253"/>
      <c r="E236" s="253"/>
      <c r="F236" s="253"/>
      <c r="G236" s="41"/>
      <c r="H236" s="41"/>
      <c r="I236" s="41"/>
      <c r="J236" s="41"/>
      <c r="K236" s="3"/>
      <c r="L236" s="3"/>
      <c r="M236" s="3"/>
      <c r="N236" s="3"/>
      <c r="O236" s="3"/>
    </row>
    <row r="237" spans="1:15" s="149" customFormat="1">
      <c r="A237" s="112"/>
      <c r="C237" s="253"/>
      <c r="D237" s="253"/>
      <c r="E237" s="253"/>
      <c r="F237" s="253"/>
      <c r="G237" s="41"/>
      <c r="H237" s="41"/>
      <c r="I237" s="41"/>
      <c r="J237" s="41"/>
      <c r="K237" s="3"/>
      <c r="L237" s="3"/>
      <c r="M237" s="3"/>
      <c r="N237" s="3"/>
      <c r="O237" s="3"/>
    </row>
    <row r="238" spans="1:15" s="149" customFormat="1">
      <c r="A238" s="112"/>
      <c r="C238" s="253"/>
      <c r="D238" s="253"/>
      <c r="E238" s="253"/>
      <c r="F238" s="253"/>
      <c r="G238" s="41"/>
      <c r="H238" s="41"/>
      <c r="I238" s="41"/>
      <c r="J238" s="41"/>
      <c r="K238" s="3"/>
      <c r="L238" s="3"/>
      <c r="M238" s="3"/>
      <c r="N238" s="3"/>
      <c r="O238" s="3"/>
    </row>
    <row r="239" spans="1:15" s="149" customFormat="1">
      <c r="A239" s="112"/>
      <c r="C239" s="253"/>
      <c r="D239" s="253"/>
      <c r="E239" s="253"/>
      <c r="F239" s="253"/>
      <c r="G239" s="41"/>
      <c r="H239" s="41"/>
      <c r="I239" s="41"/>
      <c r="J239" s="41"/>
      <c r="K239" s="3"/>
      <c r="L239" s="3"/>
      <c r="M239" s="3"/>
      <c r="N239" s="3"/>
      <c r="O239" s="3"/>
    </row>
    <row r="240" spans="1:15" s="149" customFormat="1">
      <c r="A240" s="112"/>
      <c r="C240" s="253"/>
      <c r="D240" s="253"/>
      <c r="E240" s="253"/>
      <c r="F240" s="253"/>
      <c r="G240" s="41"/>
      <c r="H240" s="41"/>
      <c r="I240" s="41"/>
      <c r="J240" s="41"/>
      <c r="K240" s="3"/>
      <c r="L240" s="3"/>
      <c r="M240" s="3"/>
      <c r="N240" s="3"/>
      <c r="O240" s="3"/>
    </row>
    <row r="241" spans="1:15" s="149" customFormat="1">
      <c r="A241" s="112"/>
      <c r="C241" s="253"/>
      <c r="D241" s="253"/>
      <c r="E241" s="253"/>
      <c r="F241" s="253"/>
      <c r="G241" s="41"/>
      <c r="H241" s="41"/>
      <c r="I241" s="41"/>
      <c r="J241" s="41"/>
      <c r="K241" s="3"/>
      <c r="L241" s="3"/>
      <c r="M241" s="3"/>
      <c r="N241" s="3"/>
      <c r="O241" s="3"/>
    </row>
    <row r="242" spans="1:15" s="149" customFormat="1">
      <c r="A242" s="112"/>
      <c r="C242" s="253"/>
      <c r="D242" s="253"/>
      <c r="E242" s="253"/>
      <c r="F242" s="253"/>
      <c r="G242" s="41"/>
      <c r="H242" s="41"/>
      <c r="I242" s="41"/>
      <c r="J242" s="41"/>
      <c r="K242" s="3"/>
      <c r="L242" s="3"/>
      <c r="M242" s="3"/>
      <c r="N242" s="3"/>
      <c r="O242" s="3"/>
    </row>
    <row r="243" spans="1:15" s="149" customFormat="1">
      <c r="A243" s="112"/>
      <c r="C243" s="253"/>
      <c r="D243" s="253"/>
      <c r="E243" s="253"/>
      <c r="F243" s="253"/>
      <c r="G243" s="41"/>
      <c r="H243" s="41"/>
      <c r="I243" s="41"/>
      <c r="J243" s="41"/>
      <c r="K243" s="3"/>
      <c r="L243" s="3"/>
      <c r="M243" s="3"/>
      <c r="N243" s="3"/>
      <c r="O243" s="3"/>
    </row>
    <row r="244" spans="1:15" s="149" customFormat="1">
      <c r="A244" s="112"/>
      <c r="C244" s="253"/>
      <c r="D244" s="253"/>
      <c r="E244" s="253"/>
      <c r="F244" s="253"/>
      <c r="G244" s="41"/>
      <c r="H244" s="41"/>
      <c r="I244" s="41"/>
      <c r="J244" s="41"/>
      <c r="K244" s="3"/>
      <c r="L244" s="3"/>
      <c r="M244" s="3"/>
      <c r="N244" s="3"/>
      <c r="O244" s="3"/>
    </row>
    <row r="245" spans="1:15" s="149" customFormat="1">
      <c r="A245" s="112"/>
      <c r="C245" s="253"/>
      <c r="D245" s="253"/>
      <c r="E245" s="253"/>
      <c r="F245" s="253"/>
      <c r="G245" s="41"/>
      <c r="H245" s="41"/>
      <c r="I245" s="41"/>
      <c r="J245" s="41"/>
      <c r="K245" s="3"/>
      <c r="L245" s="3"/>
      <c r="M245" s="3"/>
      <c r="N245" s="3"/>
      <c r="O245" s="3"/>
    </row>
    <row r="246" spans="1:15" s="149" customFormat="1">
      <c r="A246" s="112"/>
      <c r="C246" s="253"/>
      <c r="D246" s="253"/>
      <c r="E246" s="253"/>
      <c r="F246" s="253"/>
      <c r="G246" s="41"/>
      <c r="H246" s="41"/>
      <c r="I246" s="41"/>
      <c r="J246" s="41"/>
      <c r="K246" s="3"/>
      <c r="L246" s="3"/>
      <c r="M246" s="3"/>
      <c r="N246" s="3"/>
      <c r="O246" s="3"/>
    </row>
    <row r="247" spans="1:15" s="149" customFormat="1">
      <c r="A247" s="112"/>
      <c r="C247" s="253"/>
      <c r="D247" s="253"/>
      <c r="E247" s="253"/>
      <c r="F247" s="253"/>
      <c r="G247" s="41"/>
      <c r="H247" s="41"/>
      <c r="I247" s="41"/>
      <c r="J247" s="41"/>
      <c r="K247" s="3"/>
      <c r="L247" s="3"/>
      <c r="M247" s="3"/>
      <c r="N247" s="3"/>
      <c r="O247" s="3"/>
    </row>
    <row r="248" spans="1:15" s="149" customFormat="1">
      <c r="A248" s="112"/>
      <c r="C248" s="253"/>
      <c r="D248" s="253"/>
      <c r="E248" s="253"/>
      <c r="F248" s="253"/>
      <c r="G248" s="41"/>
      <c r="H248" s="41"/>
      <c r="I248" s="41"/>
      <c r="J248" s="41"/>
      <c r="K248" s="3"/>
      <c r="L248" s="3"/>
      <c r="M248" s="3"/>
      <c r="N248" s="3"/>
      <c r="O248" s="3"/>
    </row>
    <row r="249" spans="1:15" s="149" customFormat="1">
      <c r="A249" s="112"/>
      <c r="C249" s="253"/>
      <c r="D249" s="253"/>
      <c r="E249" s="253"/>
      <c r="F249" s="253"/>
      <c r="G249" s="41"/>
      <c r="H249" s="41"/>
      <c r="I249" s="41"/>
      <c r="J249" s="41"/>
      <c r="K249" s="3"/>
      <c r="L249" s="3"/>
      <c r="M249" s="3"/>
      <c r="N249" s="3"/>
      <c r="O249" s="3"/>
    </row>
    <row r="250" spans="1:15" s="149" customFormat="1">
      <c r="A250" s="112"/>
      <c r="C250" s="253"/>
      <c r="D250" s="253"/>
      <c r="E250" s="253"/>
      <c r="F250" s="253"/>
      <c r="G250" s="41"/>
      <c r="H250" s="41"/>
      <c r="I250" s="41"/>
      <c r="J250" s="41"/>
      <c r="K250" s="3"/>
      <c r="L250" s="3"/>
      <c r="M250" s="3"/>
      <c r="N250" s="3"/>
      <c r="O250" s="3"/>
    </row>
    <row r="251" spans="1:15" s="149" customFormat="1">
      <c r="A251" s="112"/>
      <c r="C251" s="253"/>
      <c r="D251" s="253"/>
      <c r="E251" s="253"/>
      <c r="F251" s="253"/>
      <c r="G251" s="41"/>
      <c r="H251" s="41"/>
      <c r="I251" s="41"/>
      <c r="J251" s="41"/>
      <c r="K251" s="3"/>
      <c r="L251" s="3"/>
      <c r="M251" s="3"/>
      <c r="N251" s="3"/>
      <c r="O251" s="3"/>
    </row>
    <row r="252" spans="1:15" s="149" customFormat="1">
      <c r="A252" s="112"/>
      <c r="C252" s="253"/>
      <c r="D252" s="253"/>
      <c r="E252" s="253"/>
      <c r="F252" s="253"/>
      <c r="G252" s="41"/>
      <c r="H252" s="41"/>
      <c r="I252" s="41"/>
      <c r="J252" s="41"/>
      <c r="K252" s="3"/>
      <c r="L252" s="3"/>
      <c r="M252" s="3"/>
      <c r="N252" s="3"/>
      <c r="O252" s="3"/>
    </row>
    <row r="253" spans="1:15" s="149" customFormat="1">
      <c r="A253" s="112"/>
      <c r="C253" s="253"/>
      <c r="D253" s="253"/>
      <c r="E253" s="253"/>
      <c r="F253" s="253"/>
      <c r="G253" s="41"/>
      <c r="H253" s="41"/>
      <c r="I253" s="41"/>
      <c r="J253" s="41"/>
      <c r="K253" s="3"/>
      <c r="L253" s="3"/>
      <c r="M253" s="3"/>
      <c r="N253" s="3"/>
      <c r="O253" s="3"/>
    </row>
    <row r="254" spans="1:15" s="149" customFormat="1">
      <c r="A254" s="112"/>
      <c r="C254" s="253"/>
      <c r="D254" s="253"/>
      <c r="E254" s="253"/>
      <c r="F254" s="253"/>
      <c r="G254" s="41"/>
      <c r="H254" s="41"/>
      <c r="I254" s="41"/>
      <c r="J254" s="41"/>
      <c r="K254" s="3"/>
      <c r="L254" s="3"/>
      <c r="M254" s="3"/>
      <c r="N254" s="3"/>
      <c r="O254" s="3"/>
    </row>
    <row r="255" spans="1:15" s="149" customFormat="1">
      <c r="A255" s="112"/>
      <c r="C255" s="253"/>
      <c r="D255" s="253"/>
      <c r="E255" s="253"/>
      <c r="F255" s="253"/>
      <c r="G255" s="41"/>
      <c r="H255" s="41"/>
      <c r="I255" s="41"/>
      <c r="J255" s="41"/>
      <c r="K255" s="3"/>
      <c r="L255" s="3"/>
      <c r="M255" s="3"/>
      <c r="N255" s="3"/>
      <c r="O255" s="3"/>
    </row>
    <row r="256" spans="1:15" s="149" customFormat="1">
      <c r="A256" s="112"/>
      <c r="C256" s="253"/>
      <c r="D256" s="253"/>
      <c r="E256" s="253"/>
      <c r="F256" s="253"/>
      <c r="G256" s="41"/>
      <c r="H256" s="41"/>
      <c r="I256" s="41"/>
      <c r="J256" s="41"/>
      <c r="K256" s="3"/>
      <c r="L256" s="3"/>
      <c r="M256" s="3"/>
      <c r="N256" s="3"/>
      <c r="O256" s="3"/>
    </row>
    <row r="257" spans="1:15" s="149" customFormat="1">
      <c r="A257" s="112"/>
      <c r="C257" s="253"/>
      <c r="D257" s="253"/>
      <c r="E257" s="253"/>
      <c r="F257" s="253"/>
      <c r="G257" s="41"/>
      <c r="H257" s="41"/>
      <c r="I257" s="41"/>
      <c r="J257" s="41"/>
      <c r="K257" s="3"/>
      <c r="L257" s="3"/>
      <c r="M257" s="3"/>
      <c r="N257" s="3"/>
      <c r="O257" s="3"/>
    </row>
    <row r="258" spans="1:15" s="149" customFormat="1">
      <c r="A258" s="112"/>
      <c r="C258" s="253"/>
      <c r="D258" s="253"/>
      <c r="E258" s="253"/>
      <c r="F258" s="253"/>
      <c r="G258" s="41"/>
      <c r="H258" s="41"/>
      <c r="I258" s="41"/>
      <c r="J258" s="41"/>
      <c r="K258" s="3"/>
      <c r="L258" s="3"/>
      <c r="M258" s="3"/>
      <c r="N258" s="3"/>
      <c r="O258" s="3"/>
    </row>
    <row r="259" spans="1:15" s="149" customFormat="1">
      <c r="A259" s="112"/>
      <c r="C259" s="253"/>
      <c r="D259" s="253"/>
      <c r="E259" s="253"/>
      <c r="F259" s="253"/>
      <c r="G259" s="41"/>
      <c r="H259" s="41"/>
      <c r="I259" s="41"/>
      <c r="J259" s="41"/>
      <c r="K259" s="3"/>
      <c r="L259" s="3"/>
      <c r="M259" s="3"/>
      <c r="N259" s="3"/>
      <c r="O259" s="3"/>
    </row>
    <row r="260" spans="1:15" s="149" customFormat="1">
      <c r="A260" s="112"/>
      <c r="C260" s="253"/>
      <c r="D260" s="253"/>
      <c r="E260" s="253"/>
      <c r="F260" s="253"/>
      <c r="G260" s="41"/>
      <c r="H260" s="41"/>
      <c r="I260" s="41"/>
      <c r="J260" s="41"/>
      <c r="K260" s="3"/>
      <c r="L260" s="3"/>
      <c r="M260" s="3"/>
      <c r="N260" s="3"/>
      <c r="O260" s="3"/>
    </row>
    <row r="261" spans="1:15" s="149" customFormat="1">
      <c r="A261" s="112"/>
      <c r="C261" s="253"/>
      <c r="D261" s="253"/>
      <c r="E261" s="253"/>
      <c r="F261" s="253"/>
      <c r="G261" s="41"/>
      <c r="H261" s="41"/>
      <c r="I261" s="41"/>
      <c r="J261" s="41"/>
      <c r="K261" s="3"/>
      <c r="L261" s="3"/>
      <c r="M261" s="3"/>
      <c r="N261" s="3"/>
      <c r="O261" s="3"/>
    </row>
    <row r="262" spans="1:15" s="149" customFormat="1">
      <c r="A262" s="112"/>
      <c r="C262" s="253"/>
      <c r="D262" s="253"/>
      <c r="E262" s="253"/>
      <c r="F262" s="253"/>
      <c r="G262" s="41"/>
      <c r="H262" s="41"/>
      <c r="I262" s="41"/>
      <c r="J262" s="41"/>
      <c r="K262" s="3"/>
      <c r="L262" s="3"/>
      <c r="M262" s="3"/>
      <c r="N262" s="3"/>
      <c r="O262" s="3"/>
    </row>
    <row r="263" spans="1:15" s="149" customFormat="1">
      <c r="A263" s="112"/>
      <c r="C263" s="253"/>
      <c r="D263" s="253"/>
      <c r="E263" s="253"/>
      <c r="F263" s="253"/>
      <c r="G263" s="41"/>
      <c r="H263" s="41"/>
      <c r="I263" s="41"/>
      <c r="J263" s="41"/>
      <c r="K263" s="3"/>
      <c r="L263" s="3"/>
      <c r="M263" s="3"/>
      <c r="N263" s="3"/>
      <c r="O263" s="3"/>
    </row>
    <row r="264" spans="1:15" s="149" customFormat="1">
      <c r="A264" s="112"/>
      <c r="C264" s="253"/>
      <c r="D264" s="253"/>
      <c r="E264" s="253"/>
      <c r="F264" s="253"/>
      <c r="G264" s="41"/>
      <c r="H264" s="41"/>
      <c r="I264" s="41"/>
      <c r="J264" s="41"/>
      <c r="K264" s="3"/>
      <c r="L264" s="3"/>
      <c r="M264" s="3"/>
      <c r="N264" s="3"/>
      <c r="O264" s="3"/>
    </row>
    <row r="265" spans="1:15" s="149" customFormat="1">
      <c r="A265" s="112"/>
      <c r="C265" s="253"/>
      <c r="D265" s="253"/>
      <c r="E265" s="253"/>
      <c r="F265" s="253"/>
      <c r="G265" s="41"/>
      <c r="H265" s="41"/>
      <c r="I265" s="41"/>
      <c r="J265" s="41"/>
      <c r="K265" s="3"/>
      <c r="L265" s="3"/>
      <c r="M265" s="3"/>
      <c r="N265" s="3"/>
      <c r="O265" s="3"/>
    </row>
    <row r="266" spans="1:15" s="149" customFormat="1">
      <c r="A266" s="112"/>
      <c r="C266" s="253"/>
      <c r="D266" s="253"/>
      <c r="E266" s="253"/>
      <c r="F266" s="253"/>
      <c r="G266" s="41"/>
      <c r="H266" s="41"/>
      <c r="I266" s="41"/>
      <c r="J266" s="41"/>
      <c r="K266" s="3"/>
      <c r="L266" s="3"/>
      <c r="M266" s="3"/>
      <c r="N266" s="3"/>
      <c r="O266" s="3"/>
    </row>
    <row r="267" spans="1:15" s="149" customFormat="1">
      <c r="A267" s="112"/>
      <c r="C267" s="253"/>
      <c r="D267" s="253"/>
      <c r="E267" s="253"/>
      <c r="F267" s="253"/>
      <c r="G267" s="41"/>
      <c r="H267" s="41"/>
      <c r="I267" s="41"/>
      <c r="J267" s="41"/>
      <c r="K267" s="3"/>
      <c r="L267" s="3"/>
      <c r="M267" s="3"/>
      <c r="N267" s="3"/>
      <c r="O267" s="3"/>
    </row>
    <row r="268" spans="1:15" s="149" customFormat="1">
      <c r="A268" s="112"/>
      <c r="C268" s="253"/>
      <c r="D268" s="253"/>
      <c r="E268" s="253"/>
      <c r="F268" s="253"/>
      <c r="G268" s="41"/>
      <c r="H268" s="41"/>
      <c r="I268" s="41"/>
      <c r="J268" s="41"/>
      <c r="K268" s="3"/>
      <c r="L268" s="3"/>
      <c r="M268" s="3"/>
      <c r="N268" s="3"/>
      <c r="O268" s="3"/>
    </row>
    <row r="269" spans="1:15" s="149" customFormat="1">
      <c r="A269" s="112"/>
      <c r="C269" s="253"/>
      <c r="D269" s="253"/>
      <c r="E269" s="253"/>
      <c r="F269" s="253"/>
      <c r="G269" s="41"/>
      <c r="H269" s="41"/>
      <c r="I269" s="41"/>
      <c r="J269" s="41"/>
      <c r="K269" s="3"/>
      <c r="L269" s="3"/>
      <c r="M269" s="3"/>
      <c r="N269" s="3"/>
      <c r="O269" s="3"/>
    </row>
    <row r="270" spans="1:15" s="149" customFormat="1">
      <c r="A270" s="112"/>
      <c r="C270" s="253"/>
      <c r="D270" s="253"/>
      <c r="E270" s="253"/>
      <c r="F270" s="253"/>
      <c r="G270" s="41"/>
      <c r="H270" s="41"/>
      <c r="I270" s="41"/>
      <c r="J270" s="41"/>
      <c r="K270" s="3"/>
      <c r="L270" s="3"/>
      <c r="M270" s="3"/>
      <c r="N270" s="3"/>
      <c r="O270" s="3"/>
    </row>
    <row r="271" spans="1:15" s="149" customFormat="1">
      <c r="A271" s="112"/>
      <c r="C271" s="253"/>
      <c r="D271" s="253"/>
      <c r="E271" s="253"/>
      <c r="F271" s="253"/>
      <c r="G271" s="41"/>
      <c r="H271" s="41"/>
      <c r="I271" s="41"/>
      <c r="J271" s="41"/>
      <c r="K271" s="3"/>
      <c r="L271" s="3"/>
      <c r="M271" s="3"/>
      <c r="N271" s="3"/>
      <c r="O271" s="3"/>
    </row>
    <row r="272" spans="1:15" s="149" customFormat="1">
      <c r="A272" s="112"/>
      <c r="C272" s="253"/>
      <c r="D272" s="253"/>
      <c r="E272" s="253"/>
      <c r="F272" s="253"/>
      <c r="G272" s="41"/>
      <c r="H272" s="41"/>
      <c r="I272" s="41"/>
      <c r="J272" s="41"/>
      <c r="K272" s="3"/>
      <c r="L272" s="3"/>
      <c r="M272" s="3"/>
      <c r="N272" s="3"/>
      <c r="O272" s="3"/>
    </row>
    <row r="273" spans="1:15" s="149" customFormat="1">
      <c r="A273" s="112"/>
      <c r="C273" s="253"/>
      <c r="D273" s="253"/>
      <c r="E273" s="253"/>
      <c r="F273" s="253"/>
      <c r="G273" s="41"/>
      <c r="H273" s="41"/>
      <c r="I273" s="41"/>
      <c r="J273" s="41"/>
      <c r="K273" s="3"/>
      <c r="L273" s="3"/>
      <c r="M273" s="3"/>
      <c r="N273" s="3"/>
      <c r="O273" s="3"/>
    </row>
    <row r="274" spans="1:15" s="149" customFormat="1">
      <c r="A274" s="112"/>
      <c r="C274" s="253"/>
      <c r="D274" s="253"/>
      <c r="E274" s="253"/>
      <c r="F274" s="253"/>
      <c r="G274" s="41"/>
      <c r="H274" s="41"/>
      <c r="I274" s="41"/>
      <c r="J274" s="41"/>
      <c r="K274" s="3"/>
      <c r="L274" s="3"/>
      <c r="M274" s="3"/>
      <c r="N274" s="3"/>
      <c r="O274" s="3"/>
    </row>
    <row r="275" spans="1:15" s="149" customFormat="1">
      <c r="A275" s="112"/>
      <c r="C275" s="253"/>
      <c r="D275" s="253"/>
      <c r="E275" s="253"/>
      <c r="F275" s="253"/>
      <c r="G275" s="41"/>
      <c r="H275" s="41"/>
      <c r="I275" s="41"/>
      <c r="J275" s="41"/>
      <c r="K275" s="3"/>
      <c r="L275" s="3"/>
      <c r="M275" s="3"/>
      <c r="N275" s="3"/>
      <c r="O275" s="3"/>
    </row>
    <row r="276" spans="1:15" s="149" customFormat="1">
      <c r="A276" s="112"/>
      <c r="C276" s="253"/>
      <c r="D276" s="253"/>
      <c r="E276" s="253"/>
      <c r="F276" s="253"/>
      <c r="G276" s="41"/>
      <c r="H276" s="41"/>
      <c r="I276" s="41"/>
      <c r="J276" s="41"/>
      <c r="K276" s="3"/>
      <c r="L276" s="3"/>
      <c r="M276" s="3"/>
      <c r="N276" s="3"/>
      <c r="O276" s="3"/>
    </row>
    <row r="277" spans="1:15" s="149" customFormat="1">
      <c r="A277" s="112"/>
      <c r="C277" s="253"/>
      <c r="D277" s="253"/>
      <c r="E277" s="253"/>
      <c r="F277" s="253"/>
      <c r="G277" s="41"/>
      <c r="H277" s="41"/>
      <c r="I277" s="41"/>
      <c r="J277" s="41"/>
      <c r="K277" s="3"/>
      <c r="L277" s="3"/>
      <c r="M277" s="3"/>
      <c r="N277" s="3"/>
      <c r="O277" s="3"/>
    </row>
    <row r="278" spans="1:15" s="149" customFormat="1">
      <c r="A278" s="112"/>
      <c r="C278" s="253"/>
      <c r="D278" s="253"/>
      <c r="E278" s="253"/>
      <c r="F278" s="253"/>
      <c r="G278" s="41"/>
      <c r="H278" s="41"/>
      <c r="I278" s="41"/>
      <c r="J278" s="41"/>
      <c r="K278" s="3"/>
      <c r="L278" s="3"/>
      <c r="M278" s="3"/>
      <c r="N278" s="3"/>
      <c r="O278" s="3"/>
    </row>
    <row r="279" spans="1:15" s="149" customFormat="1">
      <c r="A279" s="112"/>
      <c r="C279" s="253"/>
      <c r="D279" s="253"/>
      <c r="E279" s="253"/>
      <c r="F279" s="253"/>
      <c r="G279" s="41"/>
      <c r="H279" s="41"/>
      <c r="I279" s="41"/>
      <c r="J279" s="41"/>
      <c r="K279" s="3"/>
      <c r="L279" s="3"/>
      <c r="M279" s="3"/>
      <c r="N279" s="3"/>
      <c r="O279" s="3"/>
    </row>
    <row r="280" spans="1:15" s="149" customFormat="1">
      <c r="A280" s="112"/>
      <c r="C280" s="253"/>
      <c r="D280" s="253"/>
      <c r="E280" s="253"/>
      <c r="F280" s="253"/>
      <c r="G280" s="41"/>
      <c r="H280" s="41"/>
      <c r="I280" s="41"/>
      <c r="J280" s="41"/>
      <c r="K280" s="3"/>
      <c r="L280" s="3"/>
      <c r="M280" s="3"/>
      <c r="N280" s="3"/>
      <c r="O280" s="3"/>
    </row>
    <row r="281" spans="1:15" s="149" customFormat="1">
      <c r="A281" s="112"/>
      <c r="C281" s="253"/>
      <c r="D281" s="253"/>
      <c r="E281" s="253"/>
      <c r="F281" s="253"/>
      <c r="G281" s="41"/>
      <c r="H281" s="41"/>
      <c r="I281" s="41"/>
      <c r="J281" s="41"/>
      <c r="K281" s="3"/>
      <c r="L281" s="3"/>
      <c r="M281" s="3"/>
      <c r="N281" s="3"/>
      <c r="O281" s="3"/>
    </row>
    <row r="282" spans="1:15" s="149" customFormat="1">
      <c r="A282" s="112"/>
      <c r="C282" s="253"/>
      <c r="D282" s="253"/>
      <c r="E282" s="253"/>
      <c r="F282" s="253"/>
      <c r="G282" s="41"/>
      <c r="H282" s="41"/>
      <c r="I282" s="41"/>
      <c r="J282" s="41"/>
      <c r="K282" s="3"/>
      <c r="L282" s="3"/>
      <c r="M282" s="3"/>
      <c r="N282" s="3"/>
      <c r="O282" s="3"/>
    </row>
    <row r="283" spans="1:15" s="149" customFormat="1">
      <c r="A283" s="112"/>
      <c r="C283" s="253"/>
      <c r="D283" s="253"/>
      <c r="E283" s="253"/>
      <c r="F283" s="253"/>
      <c r="G283" s="41"/>
      <c r="H283" s="41"/>
      <c r="I283" s="41"/>
      <c r="J283" s="41"/>
      <c r="K283" s="3"/>
      <c r="L283" s="3"/>
      <c r="M283" s="3"/>
      <c r="N283" s="3"/>
      <c r="O283" s="3"/>
    </row>
    <row r="284" spans="1:15" s="149" customFormat="1">
      <c r="A284" s="112"/>
      <c r="C284" s="253"/>
      <c r="D284" s="253"/>
      <c r="E284" s="253"/>
      <c r="F284" s="253"/>
      <c r="G284" s="41"/>
      <c r="H284" s="41"/>
      <c r="I284" s="41"/>
      <c r="J284" s="41"/>
      <c r="K284" s="3"/>
      <c r="L284" s="3"/>
      <c r="M284" s="3"/>
      <c r="N284" s="3"/>
      <c r="O284" s="3"/>
    </row>
    <row r="285" spans="1:15" s="149" customFormat="1">
      <c r="A285" s="112"/>
      <c r="C285" s="253"/>
      <c r="D285" s="253"/>
      <c r="E285" s="253"/>
      <c r="F285" s="253"/>
      <c r="G285" s="41"/>
      <c r="H285" s="41"/>
      <c r="I285" s="41"/>
      <c r="J285" s="41"/>
      <c r="K285" s="3"/>
      <c r="L285" s="3"/>
      <c r="M285" s="3"/>
      <c r="N285" s="3"/>
      <c r="O285" s="3"/>
    </row>
    <row r="286" spans="1:15" s="149" customFormat="1">
      <c r="A286" s="112"/>
      <c r="C286" s="253"/>
      <c r="D286" s="253"/>
      <c r="E286" s="253"/>
      <c r="F286" s="253"/>
      <c r="G286" s="41"/>
      <c r="H286" s="41"/>
      <c r="I286" s="41"/>
      <c r="J286" s="41"/>
      <c r="K286" s="3"/>
      <c r="L286" s="3"/>
      <c r="M286" s="3"/>
      <c r="N286" s="3"/>
      <c r="O286" s="3"/>
    </row>
    <row r="287" spans="1:15" s="149" customFormat="1">
      <c r="A287" s="112"/>
      <c r="C287" s="253"/>
      <c r="D287" s="253"/>
      <c r="E287" s="253"/>
      <c r="F287" s="253"/>
      <c r="G287" s="41"/>
      <c r="H287" s="41"/>
      <c r="I287" s="41"/>
      <c r="J287" s="41"/>
      <c r="K287" s="3"/>
      <c r="L287" s="3"/>
      <c r="M287" s="3"/>
      <c r="N287" s="3"/>
      <c r="O287" s="3"/>
    </row>
    <row r="288" spans="1:15" s="149" customFormat="1">
      <c r="A288" s="112"/>
      <c r="C288" s="253"/>
      <c r="D288" s="253"/>
      <c r="E288" s="253"/>
      <c r="F288" s="253"/>
      <c r="G288" s="41"/>
      <c r="H288" s="41"/>
      <c r="I288" s="41"/>
      <c r="J288" s="41"/>
      <c r="K288" s="3"/>
      <c r="L288" s="3"/>
      <c r="M288" s="3"/>
      <c r="N288" s="3"/>
      <c r="O288" s="3"/>
    </row>
    <row r="289" spans="1:15" s="149" customFormat="1">
      <c r="A289" s="112"/>
      <c r="C289" s="253"/>
      <c r="D289" s="253"/>
      <c r="E289" s="253"/>
      <c r="F289" s="253"/>
      <c r="G289" s="41"/>
      <c r="H289" s="41"/>
      <c r="I289" s="41"/>
      <c r="J289" s="41"/>
      <c r="K289" s="3"/>
      <c r="L289" s="3"/>
      <c r="M289" s="3"/>
      <c r="N289" s="3"/>
      <c r="O289" s="3"/>
    </row>
    <row r="290" spans="1:15" s="149" customFormat="1">
      <c r="A290" s="112"/>
      <c r="C290" s="253"/>
      <c r="D290" s="253"/>
      <c r="E290" s="253"/>
      <c r="F290" s="253"/>
      <c r="G290" s="41"/>
      <c r="H290" s="41"/>
      <c r="I290" s="41"/>
      <c r="J290" s="41"/>
      <c r="K290" s="3"/>
      <c r="L290" s="3"/>
      <c r="M290" s="3"/>
      <c r="N290" s="3"/>
      <c r="O290" s="3"/>
    </row>
    <row r="291" spans="1:15" s="149" customFormat="1">
      <c r="A291" s="112"/>
      <c r="C291" s="253"/>
      <c r="D291" s="253"/>
      <c r="E291" s="253"/>
      <c r="F291" s="253"/>
      <c r="G291" s="41"/>
      <c r="H291" s="41"/>
      <c r="I291" s="41"/>
      <c r="J291" s="41"/>
      <c r="K291" s="3"/>
      <c r="L291" s="3"/>
      <c r="M291" s="3"/>
      <c r="N291" s="3"/>
      <c r="O291" s="3"/>
    </row>
    <row r="292" spans="1:15">
      <c r="A292" s="112"/>
    </row>
  </sheetData>
  <mergeCells count="13">
    <mergeCell ref="C69:D69"/>
    <mergeCell ref="G69:I69"/>
    <mergeCell ref="C70:D70"/>
    <mergeCell ref="G70:I70"/>
    <mergeCell ref="A2:H2"/>
    <mergeCell ref="I3:J3"/>
    <mergeCell ref="A4:A5"/>
    <mergeCell ref="B4:B5"/>
    <mergeCell ref="C4:C5"/>
    <mergeCell ref="D4:D5"/>
    <mergeCell ref="E4:E5"/>
    <mergeCell ref="F4:F5"/>
    <mergeCell ref="G4:J4"/>
  </mergeCells>
  <pageMargins left="0.59055118110236227" right="0.59055118110236227" top="0.98425196850393704" bottom="0.59055118110236227" header="0" footer="0"/>
  <pageSetup paperSize="9" scale="63" orientation="landscape" r:id="rId1"/>
  <rowBreaks count="1" manualBreakCount="1">
    <brk id="45" max="9" man="1"/>
  </rowBreaks>
  <ignoredErrors>
    <ignoredError sqref="F53 F59 F66 F27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14</vt:i4>
      </vt:variant>
      <vt:variant>
        <vt:lpstr>Именованные диапазоны</vt:lpstr>
      </vt:variant>
      <vt:variant>
        <vt:i4>18</vt:i4>
      </vt:variant>
    </vt:vector>
  </HeadingPairs>
  <TitlesOfParts>
    <vt:vector size="32" baseType="lpstr">
      <vt:lpstr>Осн. фін. пок.</vt:lpstr>
      <vt:lpstr>I. Фін результат</vt:lpstr>
      <vt:lpstr>Розшифровка до Формування </vt:lpstr>
      <vt:lpstr>ІІ. Розр. з бюджетом</vt:lpstr>
      <vt:lpstr>Розшифровка до розр з бюдж</vt:lpstr>
      <vt:lpstr>ІІІ. Рух грош. коштів</vt:lpstr>
      <vt:lpstr>Розшифровка до Руху</vt:lpstr>
      <vt:lpstr>IV. Кап. інвестиції</vt:lpstr>
      <vt:lpstr>Розшифровка кап </vt:lpstr>
      <vt:lpstr> V. Коефіцієнти</vt:lpstr>
      <vt:lpstr>6.1. Інша інфо_1</vt:lpstr>
      <vt:lpstr>6.2. Інша інфо_2</vt:lpstr>
      <vt:lpstr>VII Статутн капіт</vt:lpstr>
      <vt:lpstr>Розшифровка статутний</vt:lpstr>
      <vt:lpstr>' V. Коефіцієнти'!Заголовки_для_печати</vt:lpstr>
      <vt:lpstr>'I. Фін результат'!Заголовки_для_печати</vt:lpstr>
      <vt:lpstr>'ІІ. Розр. з бюджетом'!Заголовки_для_печати</vt:lpstr>
      <vt:lpstr>'ІІІ. Рух грош. коштів'!Заголовки_для_печати</vt:lpstr>
      <vt:lpstr>'Осн. фін. пок.'!Заголовки_для_печати</vt:lpstr>
      <vt:lpstr>' V. Коефіцієнти'!Область_печати</vt:lpstr>
      <vt:lpstr>'6.1. Інша інфо_1'!Область_печати</vt:lpstr>
      <vt:lpstr>'6.2. Інша інфо_2'!Область_печати</vt:lpstr>
      <vt:lpstr>'I. Фін результат'!Область_печати</vt:lpstr>
      <vt:lpstr>'IV. Кап. інвестиції'!Область_печати</vt:lpstr>
      <vt:lpstr>'ІІ. Розр. з бюджетом'!Область_печати</vt:lpstr>
      <vt:lpstr>'ІІІ. Рух грош. коштів'!Область_печати</vt:lpstr>
      <vt:lpstr>'Осн. фін. пок.'!Область_печати</vt:lpstr>
      <vt:lpstr>'Розшифровка до розр з бюдж'!Область_печати</vt:lpstr>
      <vt:lpstr>'Розшифровка до Руху'!Область_печати</vt:lpstr>
      <vt:lpstr>'Розшифровка до Формування '!Область_печати</vt:lpstr>
      <vt:lpstr>'Розшифровка кап '!Область_печати</vt:lpstr>
      <vt:lpstr>'Розшифровка статутний'!Область_печати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Мельник Олена Володимирівна</dc:creator>
  <cp:lastModifiedBy>Пользователь Windows</cp:lastModifiedBy>
  <cp:lastPrinted>2023-02-20T13:16:36Z</cp:lastPrinted>
  <dcterms:created xsi:type="dcterms:W3CDTF">2003-03-13T16:00:22Z</dcterms:created>
  <dcterms:modified xsi:type="dcterms:W3CDTF">2023-02-20T13:17:07Z</dcterms:modified>
</cp:coreProperties>
</file>